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U:\Oficina21\RESIDUS\Dades residus municipals\"/>
    </mc:Choice>
  </mc:AlternateContent>
  <xr:revisionPtr revIDLastSave="0" documentId="13_ncr:1_{B0AA075A-ABFE-4E2C-90E1-579F5754EE5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otal residus" sheetId="1" r:id="rId1"/>
    <sheet name="Aportació per punt" sheetId="2" r:id="rId2"/>
    <sheet name="Minideixalleries Blipvert" sheetId="3" r:id="rId3"/>
  </sheets>
  <definedNames>
    <definedName name="_1Àrea_d_impressió" localSheetId="1">'Aportació per punt'!$A$1:$X$61</definedName>
    <definedName name="_2Àrea_d_impressió" localSheetId="2">'Minideixalleries Blipvert'!$A$1:$AG$15</definedName>
    <definedName name="_3Àrea_d_impressió" localSheetId="0">'Total residus'!$A$1:$X$36</definedName>
    <definedName name="_xlnm.Print_Area" localSheetId="1">'Aportació per punt'!$A$24:$Y$61</definedName>
    <definedName name="_xlnm.Print_Area" localSheetId="2">'Minideixalleries Blipvert'!$A$1:$AG$15</definedName>
    <definedName name="_xlnm.Print_Area" localSheetId="0">'Total residus'!$A$1:$X$38</definedName>
  </definedNames>
  <calcPr calcId="181029"/>
</workbook>
</file>

<file path=xl/calcChain.xml><?xml version="1.0" encoding="utf-8"?>
<calcChain xmlns="http://schemas.openxmlformats.org/spreadsheetml/2006/main">
  <c r="V28" i="1" l="1"/>
  <c r="AK14" i="3"/>
  <c r="AK9" i="3"/>
  <c r="AJ10" i="3"/>
  <c r="AK10" i="3" s="1"/>
  <c r="AJ11" i="3"/>
  <c r="AK11" i="3" s="1"/>
  <c r="AJ12" i="3"/>
  <c r="AK12" i="3" s="1"/>
  <c r="AJ14" i="3"/>
  <c r="AJ9" i="3"/>
  <c r="AI15" i="3"/>
  <c r="AH15" i="3"/>
  <c r="X48" i="2"/>
  <c r="X35" i="2"/>
  <c r="X29" i="2"/>
  <c r="W47" i="2"/>
  <c r="X47" i="2" s="1"/>
  <c r="W48" i="2"/>
  <c r="W49" i="2"/>
  <c r="X49" i="2" s="1"/>
  <c r="W51" i="2"/>
  <c r="X51" i="2" s="1"/>
  <c r="W52" i="2"/>
  <c r="X52" i="2" s="1"/>
  <c r="W53" i="2"/>
  <c r="X53" i="2" s="1"/>
  <c r="W55" i="2"/>
  <c r="X55" i="2" s="1"/>
  <c r="W45" i="2"/>
  <c r="X45" i="2" s="1"/>
  <c r="W29" i="2"/>
  <c r="W30" i="2"/>
  <c r="X30" i="2" s="1"/>
  <c r="W31" i="2"/>
  <c r="X31" i="2" s="1"/>
  <c r="W32" i="2"/>
  <c r="X32" i="2" s="1"/>
  <c r="W33" i="2"/>
  <c r="X33" i="2" s="1"/>
  <c r="W34" i="2"/>
  <c r="X34" i="2" s="1"/>
  <c r="W35" i="2"/>
  <c r="W36" i="2"/>
  <c r="X36" i="2" s="1"/>
  <c r="W37" i="2"/>
  <c r="X37" i="2" s="1"/>
  <c r="W38" i="2"/>
  <c r="X38" i="2" s="1"/>
  <c r="W39" i="2"/>
  <c r="X39" i="2" s="1"/>
  <c r="W40" i="2"/>
  <c r="X40" i="2" s="1"/>
  <c r="W28" i="2"/>
  <c r="X28" i="2" s="1"/>
  <c r="X11" i="2"/>
  <c r="X10" i="2"/>
  <c r="W11" i="2"/>
  <c r="W12" i="2"/>
  <c r="X12" i="2" s="1"/>
  <c r="W13" i="2"/>
  <c r="X13" i="2" s="1"/>
  <c r="W14" i="2"/>
  <c r="X14" i="2" s="1"/>
  <c r="W16" i="2"/>
  <c r="X16" i="2" s="1"/>
  <c r="W18" i="2"/>
  <c r="X18" i="2" s="1"/>
  <c r="W19" i="2"/>
  <c r="X19" i="2" s="1"/>
  <c r="W10" i="2"/>
  <c r="AJ15" i="3" l="1"/>
  <c r="W18" i="1"/>
  <c r="X18" i="1" s="1"/>
  <c r="W19" i="1"/>
  <c r="X19" i="1" s="1"/>
  <c r="W20" i="1"/>
  <c r="X20" i="1" s="1"/>
  <c r="W21" i="1"/>
  <c r="X21" i="1" s="1"/>
  <c r="W22" i="1"/>
  <c r="X22" i="1" s="1"/>
  <c r="W23" i="1"/>
  <c r="X23" i="1" s="1"/>
  <c r="W25" i="1"/>
  <c r="X25" i="1" s="1"/>
  <c r="W26" i="1"/>
  <c r="X26" i="1" s="1"/>
  <c r="W27" i="1"/>
  <c r="X27" i="1" s="1"/>
  <c r="W17" i="1"/>
  <c r="X17" i="1" s="1"/>
  <c r="W11" i="1"/>
  <c r="X11" i="1" s="1"/>
  <c r="U28" i="1" l="1"/>
  <c r="U13" i="1"/>
  <c r="U14" i="1" l="1"/>
  <c r="U30" i="1"/>
  <c r="U34" i="1"/>
  <c r="V56" i="2"/>
  <c r="U12" i="1" l="1"/>
  <c r="V27" i="1"/>
  <c r="V18" i="1"/>
  <c r="V26" i="1"/>
  <c r="V17" i="1"/>
  <c r="V25" i="1"/>
  <c r="V11" i="1"/>
  <c r="V22" i="1"/>
  <c r="V19" i="1"/>
  <c r="V23" i="1"/>
  <c r="V21" i="1"/>
  <c r="V20" i="1"/>
  <c r="U29" i="1"/>
  <c r="U35" i="1"/>
  <c r="U31" i="1"/>
  <c r="V20" i="2"/>
  <c r="U36" i="1" l="1"/>
  <c r="V42" i="2"/>
  <c r="V58" i="2" l="1"/>
  <c r="T13" i="1"/>
  <c r="T28" i="1"/>
  <c r="AF15" i="3"/>
  <c r="AG15" i="3"/>
  <c r="AK15" i="3" s="1"/>
  <c r="U56" i="2"/>
  <c r="U42" i="2"/>
  <c r="W42" i="2" s="1"/>
  <c r="X42" i="2" s="1"/>
  <c r="U20" i="2"/>
  <c r="W20" i="2" s="1"/>
  <c r="X20" i="2" s="1"/>
  <c r="U58" i="2" l="1"/>
  <c r="U61" i="2" s="1"/>
  <c r="W56" i="2"/>
  <c r="X56" i="2" s="1"/>
  <c r="T30" i="1"/>
  <c r="W30" i="1" s="1"/>
  <c r="X30" i="1" s="1"/>
  <c r="W28" i="1"/>
  <c r="X28" i="1" s="1"/>
  <c r="T14" i="1"/>
  <c r="W14" i="1" s="1"/>
  <c r="X14" i="1" s="1"/>
  <c r="W13" i="1"/>
  <c r="X13" i="1" s="1"/>
  <c r="W58" i="2"/>
  <c r="X58" i="2" s="1"/>
  <c r="V61" i="2"/>
  <c r="W61" i="2" s="1"/>
  <c r="X61" i="2" s="1"/>
  <c r="T34" i="1"/>
  <c r="W34" i="1" s="1"/>
  <c r="X34" i="1" s="1"/>
  <c r="T56" i="2"/>
  <c r="T42" i="2"/>
  <c r="T20" i="2"/>
  <c r="T29" i="1" l="1"/>
  <c r="W29" i="1" s="1"/>
  <c r="X29" i="1" s="1"/>
  <c r="T31" i="1"/>
  <c r="W31" i="1" s="1"/>
  <c r="X31" i="1" s="1"/>
  <c r="T12" i="1"/>
  <c r="W12" i="1" s="1"/>
  <c r="X12" i="1" s="1"/>
  <c r="T35" i="1"/>
  <c r="W35" i="1" s="1"/>
  <c r="X35" i="1" s="1"/>
  <c r="T58" i="2"/>
  <c r="T36" i="1" l="1"/>
  <c r="W36" i="1" s="1"/>
  <c r="X36" i="1" s="1"/>
  <c r="T61" i="2"/>
  <c r="S13" i="1"/>
  <c r="R13" i="1"/>
  <c r="S14" i="1" l="1"/>
  <c r="S28" i="1"/>
  <c r="S30" i="1" l="1"/>
  <c r="S34" i="1"/>
  <c r="AE15" i="3"/>
  <c r="AD15" i="3"/>
  <c r="S31" i="1" l="1"/>
  <c r="S35" i="1"/>
  <c r="S12" i="1"/>
  <c r="S29" i="1"/>
  <c r="AC15" i="3"/>
  <c r="AB15" i="3"/>
  <c r="R14" i="1"/>
  <c r="R28" i="1"/>
  <c r="R34" i="1" s="1"/>
  <c r="S56" i="2"/>
  <c r="C20" i="2"/>
  <c r="C61" i="2" s="1"/>
  <c r="D20" i="2"/>
  <c r="D61" i="2" s="1"/>
  <c r="E20" i="2"/>
  <c r="E61" i="2" s="1"/>
  <c r="F20" i="2"/>
  <c r="F61" i="2" s="1"/>
  <c r="G20" i="2"/>
  <c r="G61" i="2" s="1"/>
  <c r="H20" i="2"/>
  <c r="H61" i="2" s="1"/>
  <c r="I20" i="2"/>
  <c r="I61" i="2" s="1"/>
  <c r="J20" i="2"/>
  <c r="J61" i="2" s="1"/>
  <c r="K20" i="2"/>
  <c r="K61" i="2" s="1"/>
  <c r="L20" i="2"/>
  <c r="L61" i="2" s="1"/>
  <c r="M20" i="2"/>
  <c r="N20" i="2"/>
  <c r="O20" i="2"/>
  <c r="P20" i="2"/>
  <c r="Q20" i="2"/>
  <c r="R20" i="2"/>
  <c r="S20" i="2"/>
  <c r="M42" i="2"/>
  <c r="N42" i="2"/>
  <c r="O42" i="2"/>
  <c r="P42" i="2"/>
  <c r="P58" i="2" s="1"/>
  <c r="Q42" i="2"/>
  <c r="R42" i="2"/>
  <c r="S42" i="2"/>
  <c r="M56" i="2"/>
  <c r="N56" i="2"/>
  <c r="O56" i="2"/>
  <c r="Q56" i="2"/>
  <c r="R56" i="2"/>
  <c r="B15" i="3"/>
  <c r="C15" i="3"/>
  <c r="D15" i="3"/>
  <c r="E15" i="3"/>
  <c r="F15" i="3"/>
  <c r="G15" i="3"/>
  <c r="H15" i="3"/>
  <c r="I15" i="3"/>
  <c r="J15" i="3"/>
  <c r="K15" i="3"/>
  <c r="L15" i="3"/>
  <c r="M15" i="3"/>
  <c r="N15" i="3"/>
  <c r="O15" i="3"/>
  <c r="P15" i="3"/>
  <c r="Q15" i="3"/>
  <c r="R15" i="3"/>
  <c r="S15" i="3"/>
  <c r="T15" i="3"/>
  <c r="U15" i="3"/>
  <c r="V15" i="3"/>
  <c r="W15" i="3"/>
  <c r="X15" i="3"/>
  <c r="Y15" i="3"/>
  <c r="Z15" i="3"/>
  <c r="AA15" i="3"/>
  <c r="G12" i="1"/>
  <c r="H12" i="1"/>
  <c r="I12" i="1"/>
  <c r="J12" i="1"/>
  <c r="K12" i="1"/>
  <c r="L12" i="1"/>
  <c r="B13" i="1"/>
  <c r="B14" i="1" s="1"/>
  <c r="C13" i="1"/>
  <c r="C14" i="1" s="1"/>
  <c r="D13" i="1"/>
  <c r="D14" i="1" s="1"/>
  <c r="E13" i="1"/>
  <c r="E14" i="1" s="1"/>
  <c r="F13" i="1"/>
  <c r="F14" i="1" s="1"/>
  <c r="G13" i="1"/>
  <c r="G14" i="1" s="1"/>
  <c r="H13" i="1"/>
  <c r="H14" i="1" s="1"/>
  <c r="I13" i="1"/>
  <c r="I14" i="1" s="1"/>
  <c r="J13" i="1"/>
  <c r="J14" i="1" s="1"/>
  <c r="K13" i="1"/>
  <c r="K14" i="1" s="1"/>
  <c r="L13" i="1"/>
  <c r="L14" i="1" s="1"/>
  <c r="M13" i="1"/>
  <c r="M14" i="1" s="1"/>
  <c r="N13" i="1"/>
  <c r="N14" i="1" s="1"/>
  <c r="O13" i="1"/>
  <c r="O14" i="1" s="1"/>
  <c r="P13" i="1"/>
  <c r="P14" i="1" s="1"/>
  <c r="Q13" i="1"/>
  <c r="L28" i="1"/>
  <c r="L29" i="1" s="1"/>
  <c r="M28" i="1"/>
  <c r="M34" i="1" s="1"/>
  <c r="M12" i="1" s="1"/>
  <c r="P28" i="1"/>
  <c r="P34" i="1" s="1"/>
  <c r="Q28" i="1"/>
  <c r="Q30" i="1" s="1"/>
  <c r="Q31" i="1" s="1"/>
  <c r="G29" i="1"/>
  <c r="H29" i="1"/>
  <c r="I29" i="1"/>
  <c r="J29" i="1"/>
  <c r="K29" i="1"/>
  <c r="B30" i="1"/>
  <c r="B31" i="1" s="1"/>
  <c r="C30" i="1"/>
  <c r="C31" i="1" s="1"/>
  <c r="D30" i="1"/>
  <c r="D31" i="1" s="1"/>
  <c r="E30" i="1"/>
  <c r="E31" i="1" s="1"/>
  <c r="F30" i="1"/>
  <c r="F31" i="1" s="1"/>
  <c r="G30" i="1"/>
  <c r="G31" i="1" s="1"/>
  <c r="H30" i="1"/>
  <c r="H31" i="1" s="1"/>
  <c r="I30" i="1"/>
  <c r="I31" i="1" s="1"/>
  <c r="J30" i="1"/>
  <c r="J31" i="1" s="1"/>
  <c r="K30" i="1"/>
  <c r="K31" i="1" s="1"/>
  <c r="N30" i="1"/>
  <c r="N31" i="1" s="1"/>
  <c r="O30" i="1"/>
  <c r="O31" i="1" s="1"/>
  <c r="B34" i="1"/>
  <c r="B29" i="1" s="1"/>
  <c r="C34" i="1"/>
  <c r="C29" i="1" s="1"/>
  <c r="D34" i="1"/>
  <c r="D12" i="1" s="1"/>
  <c r="E34" i="1"/>
  <c r="E12" i="1" s="1"/>
  <c r="F34" i="1"/>
  <c r="F12" i="1" s="1"/>
  <c r="N34" i="1"/>
  <c r="N12" i="1" s="1"/>
  <c r="O34" i="1"/>
  <c r="O12" i="1" s="1"/>
  <c r="G35" i="1"/>
  <c r="G36" i="1" s="1"/>
  <c r="H35" i="1"/>
  <c r="H36" i="1" s="1"/>
  <c r="I35" i="1"/>
  <c r="I36" i="1" s="1"/>
  <c r="J35" i="1"/>
  <c r="J36" i="1" s="1"/>
  <c r="K35" i="1"/>
  <c r="K36" i="1" s="1"/>
  <c r="L35" i="1"/>
  <c r="L36" i="1" s="1"/>
  <c r="C35" i="1" l="1"/>
  <c r="C36" i="1" s="1"/>
  <c r="R30" i="1"/>
  <c r="M30" i="1"/>
  <c r="M31" i="1" s="1"/>
  <c r="R58" i="2"/>
  <c r="R61" i="2" s="1"/>
  <c r="P61" i="2"/>
  <c r="Q58" i="2"/>
  <c r="Q61" i="2" s="1"/>
  <c r="O58" i="2"/>
  <c r="O61" i="2" s="1"/>
  <c r="S36" i="1"/>
  <c r="M58" i="2"/>
  <c r="M61" i="2" s="1"/>
  <c r="N58" i="2"/>
  <c r="N61" i="2"/>
  <c r="O35" i="1"/>
  <c r="O36" i="1" s="1"/>
  <c r="Q34" i="1"/>
  <c r="Q29" i="1" s="1"/>
  <c r="L30" i="1"/>
  <c r="L31" i="1" s="1"/>
  <c r="N35" i="1"/>
  <c r="N36" i="1" s="1"/>
  <c r="F35" i="1"/>
  <c r="F36" i="1" s="1"/>
  <c r="M35" i="1"/>
  <c r="M36" i="1" s="1"/>
  <c r="M29" i="1"/>
  <c r="B35" i="1"/>
  <c r="B36" i="1" s="1"/>
  <c r="P30" i="1"/>
  <c r="P31" i="1" s="1"/>
  <c r="Q14" i="1"/>
  <c r="P29" i="1"/>
  <c r="P35" i="1"/>
  <c r="P36" i="1" s="1"/>
  <c r="P12" i="1"/>
  <c r="R12" i="1"/>
  <c r="R35" i="1"/>
  <c r="R29" i="1"/>
  <c r="D29" i="1"/>
  <c r="E35" i="1"/>
  <c r="E36" i="1" s="1"/>
  <c r="O29" i="1"/>
  <c r="C12" i="1"/>
  <c r="D35" i="1"/>
  <c r="D36" i="1" s="1"/>
  <c r="N29" i="1"/>
  <c r="F29" i="1"/>
  <c r="B12" i="1"/>
  <c r="E29" i="1"/>
  <c r="S58" i="2"/>
  <c r="R31" i="1"/>
  <c r="Q12" i="1" l="1"/>
  <c r="Q35" i="1"/>
  <c r="Q36" i="1" s="1"/>
  <c r="S61" i="2"/>
  <c r="R36" i="1"/>
</calcChain>
</file>

<file path=xl/sharedStrings.xml><?xml version="1.0" encoding="utf-8"?>
<sst xmlns="http://schemas.openxmlformats.org/spreadsheetml/2006/main" count="288" uniqueCount="67">
  <si>
    <t>DADES RESIDUS MUNICIPALS</t>
  </si>
  <si>
    <t>TOTAL RESIDUS MUNICIPAL CASTELLAR DEL VALLÈS</t>
  </si>
  <si>
    <t>Habitants (idescat)</t>
  </si>
  <si>
    <t>Tn</t>
  </si>
  <si>
    <t>% del totat</t>
  </si>
  <si>
    <t>%</t>
  </si>
  <si>
    <t>Resta (rebuig)</t>
  </si>
  <si>
    <t>% respecte total</t>
  </si>
  <si>
    <t>Kg / habitant i any</t>
  </si>
  <si>
    <t>Kg habitant / dia</t>
  </si>
  <si>
    <t>Recollida selectiva</t>
  </si>
  <si>
    <t>Matèria orgànica</t>
  </si>
  <si>
    <t>Vidre</t>
  </si>
  <si>
    <t>Paper i cartró</t>
  </si>
  <si>
    <t>Envasos</t>
  </si>
  <si>
    <t>Voluminosos</t>
  </si>
  <si>
    <t>Fracció vegetal</t>
  </si>
  <si>
    <t>Piles</t>
  </si>
  <si>
    <t>Medicaments</t>
  </si>
  <si>
    <t>N.D.</t>
  </si>
  <si>
    <t>N.D</t>
  </si>
  <si>
    <t>Tèxtil</t>
  </si>
  <si>
    <t>Oli vegetal</t>
  </si>
  <si>
    <t>Altres residus deixalleria</t>
  </si>
  <si>
    <t>Total residus</t>
  </si>
  <si>
    <t>Total</t>
  </si>
  <si>
    <t>TOTAL RESIDUS MUNICIPAL CASTELLAR DEL VALLÈS PER ÀREES D'APORTACIÓ</t>
  </si>
  <si>
    <t>Contenidors vía pública</t>
  </si>
  <si>
    <t>Fracció vegetal (1)</t>
  </si>
  <si>
    <t>Roba usada</t>
  </si>
  <si>
    <t xml:space="preserve">(1) Des de l'any 2016 la recollida de la fracció vegetal s'ha realitzat a domicili a les urbanitzacions a través de saques, prèvia sol·licitud per telèfon o telemàticament. Aquestes restes vegetals es dipositen a la Deixalleria </t>
  </si>
  <si>
    <t>Deixalleria</t>
  </si>
  <si>
    <t>VALORITZABLES</t>
  </si>
  <si>
    <t>Vidre Pla</t>
  </si>
  <si>
    <t>Ferralla</t>
  </si>
  <si>
    <t>Fusta</t>
  </si>
  <si>
    <t>Runes</t>
  </si>
  <si>
    <t>Altres residus valoritzables</t>
  </si>
  <si>
    <t>Plàstic Rígid</t>
  </si>
  <si>
    <t>Càpsules cafè monodosis plàstic</t>
  </si>
  <si>
    <t>Càpsules cafè monodosis alumini</t>
  </si>
  <si>
    <t>TOTAL RESIDUS VALORITZABLES</t>
  </si>
  <si>
    <t>ESPECIALS</t>
  </si>
  <si>
    <t>Fluorescents</t>
  </si>
  <si>
    <t>Pneumàtics</t>
  </si>
  <si>
    <t>Bateries</t>
  </si>
  <si>
    <t>Disolvents</t>
  </si>
  <si>
    <t>Electrodomèstics amb CFC</t>
  </si>
  <si>
    <t xml:space="preserve">Ferralla electrònica </t>
  </si>
  <si>
    <t>Olis vegetals</t>
  </si>
  <si>
    <t>Olis minerals</t>
  </si>
  <si>
    <t>Altres residus especials</t>
  </si>
  <si>
    <t>TOTAL RESIDUS ESPECIALS</t>
  </si>
  <si>
    <t>MINIDEIXALLERIES BLIPVERT</t>
  </si>
  <si>
    <t>Unitats</t>
  </si>
  <si>
    <t>kg</t>
  </si>
  <si>
    <t>Bombetes</t>
  </si>
  <si>
    <t>Bombetes de baix consum</t>
  </si>
  <si>
    <t>CDs i DVDs</t>
  </si>
  <si>
    <t>Cartutxos d'impressora</t>
  </si>
  <si>
    <t>RAEE</t>
  </si>
  <si>
    <t>Telèfons mòbils</t>
  </si>
  <si>
    <t>Piles i Bateries de mòbil</t>
  </si>
  <si>
    <t xml:space="preserve">TOTAL </t>
  </si>
  <si>
    <t xml:space="preserve">Total residus </t>
  </si>
  <si>
    <t>Evolució 24-23</t>
  </si>
  <si>
    <t>Evolució 23-24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</si>
</sst>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0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sz val="12"/>
      <name val="Arial"/>
      <family val="2"/>
    </font>
    <font>
      <sz val="8"/>
      <color indexed="8"/>
      <name val="Verdana"/>
      <family val="2"/>
    </font>
    <font>
      <b/>
      <i/>
      <sz val="10"/>
      <name val="Arial"/>
      <family val="2"/>
    </font>
    <font>
      <b/>
      <sz val="16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4">
    <xf numFmtId="0" fontId="0" fillId="0" borderId="0" xfId="0" applyProtection="1">
      <protection locked="0"/>
    </xf>
    <xf numFmtId="4" fontId="0" fillId="0" borderId="0" xfId="0" applyNumberFormat="1" applyAlignment="1" applyProtection="1">
      <alignment horizontal="right"/>
      <protection locked="0"/>
    </xf>
    <xf numFmtId="0" fontId="2" fillId="0" borderId="0" xfId="0" applyFont="1" applyAlignment="1" applyProtection="1">
      <alignment horizontal="right"/>
      <protection locked="0"/>
    </xf>
    <xf numFmtId="4" fontId="2" fillId="0" borderId="0" xfId="0" applyNumberFormat="1" applyFont="1" applyAlignment="1" applyProtection="1">
      <alignment horizontal="right"/>
      <protection locked="0"/>
    </xf>
    <xf numFmtId="0" fontId="2" fillId="0" borderId="0" xfId="0" applyFont="1" applyProtection="1">
      <protection locked="0"/>
    </xf>
    <xf numFmtId="4" fontId="0" fillId="0" borderId="0" xfId="0" applyNumberFormat="1" applyProtection="1">
      <protection locked="0"/>
    </xf>
    <xf numFmtId="0" fontId="3" fillId="0" borderId="0" xfId="0" applyFont="1" applyProtection="1">
      <protection locked="0"/>
    </xf>
    <xf numFmtId="0" fontId="4" fillId="0" borderId="0" xfId="0" applyFont="1" applyProtection="1">
      <protection locked="0"/>
    </xf>
    <xf numFmtId="10" fontId="0" fillId="0" borderId="0" xfId="0" applyNumberFormat="1" applyProtection="1">
      <protection locked="0"/>
    </xf>
    <xf numFmtId="0" fontId="6" fillId="0" borderId="0" xfId="0" applyFont="1" applyProtection="1">
      <protection locked="0"/>
    </xf>
    <xf numFmtId="3" fontId="7" fillId="0" borderId="0" xfId="0" applyNumberFormat="1" applyFont="1" applyProtection="1">
      <protection locked="0"/>
    </xf>
    <xf numFmtId="0" fontId="3" fillId="0" borderId="0" xfId="0" applyFont="1" applyAlignment="1" applyProtection="1">
      <alignment horizontal="right"/>
      <protection locked="0"/>
    </xf>
    <xf numFmtId="0" fontId="0" fillId="0" borderId="1" xfId="0" applyBorder="1" applyProtection="1">
      <protection locked="0"/>
    </xf>
    <xf numFmtId="3" fontId="0" fillId="0" borderId="1" xfId="0" applyNumberFormat="1" applyBorder="1" applyProtection="1">
      <protection locked="0"/>
    </xf>
    <xf numFmtId="0" fontId="3" fillId="0" borderId="1" xfId="0" applyFont="1" applyBorder="1" applyProtection="1">
      <protection locked="0"/>
    </xf>
    <xf numFmtId="0" fontId="4" fillId="0" borderId="1" xfId="0" applyFont="1" applyBorder="1" applyAlignment="1" applyProtection="1">
      <alignment horizontal="center"/>
      <protection locked="0"/>
    </xf>
    <xf numFmtId="10" fontId="0" fillId="0" borderId="1" xfId="0" applyNumberFormat="1" applyBorder="1" applyProtection="1">
      <protection locked="0"/>
    </xf>
    <xf numFmtId="0" fontId="3" fillId="0" borderId="0" xfId="0" applyFont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0" fillId="0" borderId="2" xfId="0" applyBorder="1" applyAlignment="1" applyProtection="1">
      <alignment horizontal="centerContinuous" vertical="center"/>
      <protection locked="0"/>
    </xf>
    <xf numFmtId="0" fontId="0" fillId="0" borderId="3" xfId="0" applyBorder="1" applyAlignment="1" applyProtection="1">
      <alignment horizontal="centerContinuous" vertical="center"/>
      <protection locked="0"/>
    </xf>
    <xf numFmtId="3" fontId="4" fillId="0" borderId="1" xfId="0" applyNumberFormat="1" applyFont="1" applyBorder="1" applyAlignment="1" applyProtection="1">
      <alignment horizontal="right" vertical="center" wrapText="1"/>
      <protection locked="0"/>
    </xf>
    <xf numFmtId="0" fontId="0" fillId="0" borderId="1" xfId="0" applyBorder="1" applyAlignment="1" applyProtection="1">
      <alignment vertical="center"/>
      <protection locked="0"/>
    </xf>
    <xf numFmtId="10" fontId="0" fillId="0" borderId="1" xfId="0" applyNumberFormat="1" applyBorder="1" applyAlignment="1" applyProtection="1">
      <alignment vertical="center"/>
      <protection locked="0"/>
    </xf>
    <xf numFmtId="0" fontId="3" fillId="0" borderId="1" xfId="0" applyFont="1" applyBorder="1" applyAlignment="1" applyProtection="1">
      <alignment vertical="center"/>
      <protection locked="0"/>
    </xf>
    <xf numFmtId="2" fontId="0" fillId="0" borderId="0" xfId="0" applyNumberFormat="1" applyAlignment="1" applyProtection="1">
      <alignment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4" fillId="0" borderId="4" xfId="0" applyFont="1" applyBorder="1" applyAlignment="1" applyProtection="1">
      <alignment horizontal="center"/>
      <protection locked="0"/>
    </xf>
    <xf numFmtId="4" fontId="0" fillId="0" borderId="1" xfId="0" applyNumberFormat="1" applyBorder="1" applyAlignment="1" applyProtection="1">
      <alignment horizontal="right"/>
      <protection locked="0"/>
    </xf>
    <xf numFmtId="0" fontId="5" fillId="0" borderId="1" xfId="0" applyFont="1" applyBorder="1" applyProtection="1">
      <protection locked="0"/>
    </xf>
    <xf numFmtId="10" fontId="5" fillId="0" borderId="1" xfId="0" applyNumberFormat="1" applyFont="1" applyBorder="1" applyProtection="1">
      <protection locked="0"/>
    </xf>
    <xf numFmtId="0" fontId="4" fillId="0" borderId="1" xfId="0" applyFont="1" applyBorder="1" applyProtection="1">
      <protection locked="0"/>
    </xf>
    <xf numFmtId="2" fontId="5" fillId="0" borderId="1" xfId="0" applyNumberFormat="1" applyFont="1" applyBorder="1" applyProtection="1">
      <protection locked="0"/>
    </xf>
    <xf numFmtId="4" fontId="0" fillId="0" borderId="1" xfId="0" applyNumberFormat="1" applyBorder="1" applyProtection="1">
      <protection locked="0"/>
    </xf>
    <xf numFmtId="4" fontId="5" fillId="0" borderId="1" xfId="0" applyNumberFormat="1" applyFont="1" applyBorder="1" applyProtection="1">
      <protection locked="0"/>
    </xf>
    <xf numFmtId="4" fontId="3" fillId="0" borderId="1" xfId="0" applyNumberFormat="1" applyFont="1" applyBorder="1" applyAlignment="1" applyProtection="1">
      <alignment horizontal="right"/>
      <protection locked="0"/>
    </xf>
    <xf numFmtId="4" fontId="3" fillId="0" borderId="1" xfId="0" applyNumberFormat="1" applyFont="1" applyBorder="1" applyProtection="1">
      <protection locked="0"/>
    </xf>
    <xf numFmtId="0" fontId="2" fillId="0" borderId="1" xfId="0" applyFont="1" applyBorder="1" applyProtection="1">
      <protection locked="0"/>
    </xf>
    <xf numFmtId="4" fontId="2" fillId="0" borderId="1" xfId="0" applyNumberFormat="1" applyFont="1" applyBorder="1" applyAlignment="1" applyProtection="1">
      <alignment horizontal="right"/>
      <protection locked="0"/>
    </xf>
    <xf numFmtId="0" fontId="2" fillId="0" borderId="1" xfId="0" applyFont="1" applyBorder="1" applyAlignment="1" applyProtection="1">
      <alignment horizontal="center"/>
      <protection locked="0"/>
    </xf>
    <xf numFmtId="4" fontId="4" fillId="0" borderId="1" xfId="0" applyNumberFormat="1" applyFont="1" applyBorder="1" applyAlignment="1" applyProtection="1">
      <alignment horizontal="right"/>
      <protection locked="0"/>
    </xf>
    <xf numFmtId="10" fontId="8" fillId="0" borderId="1" xfId="0" applyNumberFormat="1" applyFont="1" applyBorder="1" applyProtection="1"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3" fillId="0" borderId="4" xfId="0" applyFont="1" applyBorder="1" applyAlignment="1" applyProtection="1">
      <alignment horizontal="center"/>
      <protection locked="0"/>
    </xf>
    <xf numFmtId="3" fontId="3" fillId="0" borderId="1" xfId="0" applyNumberFormat="1" applyFont="1" applyBorder="1" applyAlignment="1" applyProtection="1">
      <alignment horizontal="right" vertical="center" wrapText="1"/>
      <protection locked="0"/>
    </xf>
    <xf numFmtId="3" fontId="4" fillId="0" borderId="1" xfId="0" applyNumberFormat="1" applyFont="1" applyBorder="1" applyProtection="1">
      <protection locked="0"/>
    </xf>
    <xf numFmtId="0" fontId="4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164" fontId="0" fillId="0" borderId="1" xfId="0" applyNumberFormat="1" applyBorder="1" applyAlignment="1" applyProtection="1">
      <alignment vertical="center"/>
      <protection locked="0"/>
    </xf>
    <xf numFmtId="165" fontId="4" fillId="0" borderId="1" xfId="0" applyNumberFormat="1" applyFont="1" applyBorder="1" applyAlignment="1" applyProtection="1">
      <alignment horizontal="right" vertical="center" wrapText="1"/>
      <protection locked="0"/>
    </xf>
    <xf numFmtId="165" fontId="3" fillId="0" borderId="1" xfId="0" applyNumberFormat="1" applyFont="1" applyBorder="1" applyAlignment="1" applyProtection="1">
      <alignment horizontal="right" vertical="center" wrapText="1"/>
      <protection locked="0"/>
    </xf>
    <xf numFmtId="0" fontId="3" fillId="0" borderId="2" xfId="0" applyFont="1" applyBorder="1" applyAlignment="1" applyProtection="1">
      <alignment horizontal="center"/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2" fillId="0" borderId="2" xfId="0" applyFont="1" applyBorder="1" applyAlignment="1" applyProtection="1">
      <alignment horizontal="centerContinuous" vertical="center"/>
      <protection locked="0"/>
    </xf>
    <xf numFmtId="0" fontId="2" fillId="0" borderId="2" xfId="0" applyFont="1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center"/>
      <protection locked="0"/>
    </xf>
    <xf numFmtId="4" fontId="1" fillId="0" borderId="1" xfId="0" applyNumberFormat="1" applyFont="1" applyBorder="1" applyAlignment="1" applyProtection="1">
      <alignment horizontal="right"/>
      <protection locked="0"/>
    </xf>
    <xf numFmtId="3" fontId="1" fillId="0" borderId="1" xfId="0" applyNumberFormat="1" applyFont="1" applyBorder="1" applyAlignment="1" applyProtection="1">
      <alignment horizontal="right" vertical="center" wrapText="1"/>
      <protection locked="0"/>
    </xf>
    <xf numFmtId="165" fontId="1" fillId="0" borderId="1" xfId="0" applyNumberFormat="1" applyFont="1" applyBorder="1" applyAlignment="1" applyProtection="1">
      <alignment horizontal="right" vertical="center" wrapText="1"/>
      <protection locked="0"/>
    </xf>
    <xf numFmtId="3" fontId="2" fillId="0" borderId="1" xfId="0" applyNumberFormat="1" applyFont="1" applyBorder="1" applyAlignment="1" applyProtection="1">
      <alignment horizontal="right" vertical="center" wrapText="1"/>
      <protection locked="0"/>
    </xf>
    <xf numFmtId="165" fontId="2" fillId="0" borderId="1" xfId="0" applyNumberFormat="1" applyFont="1" applyBorder="1" applyAlignment="1" applyProtection="1">
      <alignment horizontal="right" vertical="center" wrapText="1"/>
      <protection locked="0"/>
    </xf>
    <xf numFmtId="0" fontId="1" fillId="0" borderId="1" xfId="0" applyFont="1" applyBorder="1" applyProtection="1">
      <protection locked="0"/>
    </xf>
    <xf numFmtId="0" fontId="1" fillId="0" borderId="0" xfId="0" applyFont="1" applyProtection="1">
      <protection locked="0"/>
    </xf>
    <xf numFmtId="4" fontId="0" fillId="0" borderId="2" xfId="0" applyNumberFormat="1" applyBorder="1" applyAlignment="1" applyProtection="1">
      <alignment horizontal="right"/>
      <protection locked="0"/>
    </xf>
    <xf numFmtId="4" fontId="1" fillId="0" borderId="0" xfId="0" applyNumberFormat="1" applyFont="1" applyAlignment="1" applyProtection="1">
      <alignment horizontal="right"/>
      <protection locked="0"/>
    </xf>
    <xf numFmtId="0" fontId="1" fillId="0" borderId="2" xfId="0" applyFont="1" applyBorder="1" applyAlignment="1" applyProtection="1">
      <alignment horizontal="centerContinuous" vertical="center"/>
      <protection locked="0"/>
    </xf>
    <xf numFmtId="4" fontId="0" fillId="0" borderId="3" xfId="0" applyNumberFormat="1" applyBorder="1" applyAlignment="1" applyProtection="1">
      <alignment horizontal="right"/>
      <protection locked="0"/>
    </xf>
    <xf numFmtId="4" fontId="1" fillId="0" borderId="3" xfId="0" applyNumberFormat="1" applyFont="1" applyBorder="1" applyAlignment="1" applyProtection="1">
      <alignment horizontal="right"/>
      <protection locked="0"/>
    </xf>
    <xf numFmtId="0" fontId="0" fillId="0" borderId="2" xfId="0" applyBorder="1" applyAlignment="1" applyProtection="1">
      <alignment horizontal="centerContinuous" vertical="center" wrapText="1"/>
      <protection locked="0"/>
    </xf>
    <xf numFmtId="0" fontId="0" fillId="0" borderId="3" xfId="0" applyBorder="1" applyAlignment="1" applyProtection="1">
      <alignment horizontal="centerContinuous" vertical="center" wrapText="1"/>
      <protection locked="0"/>
    </xf>
    <xf numFmtId="3" fontId="0" fillId="0" borderId="0" xfId="0" applyNumberFormat="1" applyProtection="1">
      <protection locked="0"/>
    </xf>
    <xf numFmtId="4" fontId="3" fillId="0" borderId="3" xfId="0" applyNumberFormat="1" applyFont="1" applyBorder="1" applyAlignment="1" applyProtection="1">
      <alignment horizontal="right"/>
      <protection locked="0"/>
    </xf>
    <xf numFmtId="10" fontId="3" fillId="0" borderId="1" xfId="0" applyNumberFormat="1" applyFont="1" applyBorder="1" applyProtection="1">
      <protection locked="0"/>
    </xf>
    <xf numFmtId="0" fontId="1" fillId="0" borderId="3" xfId="0" applyFont="1" applyBorder="1" applyAlignment="1" applyProtection="1">
      <alignment horizontal="centerContinuous" vertical="center"/>
      <protection locked="0"/>
    </xf>
    <xf numFmtId="4" fontId="4" fillId="0" borderId="0" xfId="0" applyNumberFormat="1" applyFont="1" applyAlignment="1" applyProtection="1">
      <alignment horizontal="right"/>
      <protection locked="0"/>
    </xf>
    <xf numFmtId="4" fontId="1" fillId="0" borderId="0" xfId="0" applyNumberFormat="1" applyFont="1" applyProtection="1">
      <protection locked="0"/>
    </xf>
    <xf numFmtId="4" fontId="2" fillId="0" borderId="1" xfId="0" applyNumberFormat="1" applyFont="1" applyBorder="1" applyProtection="1">
      <protection locked="0"/>
    </xf>
    <xf numFmtId="0" fontId="1" fillId="0" borderId="1" xfId="0" applyFont="1" applyBorder="1" applyAlignment="1" applyProtection="1">
      <alignment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1638300</xdr:colOff>
      <xdr:row>0</xdr:row>
      <xdr:rowOff>28575</xdr:rowOff>
    </xdr:from>
    <xdr:to>
      <xdr:col>5</xdr:col>
      <xdr:colOff>514350</xdr:colOff>
      <xdr:row>0</xdr:row>
      <xdr:rowOff>676275</xdr:rowOff>
    </xdr:to>
    <xdr:pic>
      <xdr:nvPicPr>
        <xdr:cNvPr id="1186" name="Imatge 2">
          <a:extLst>
            <a:ext uri="{FF2B5EF4-FFF2-40B4-BE49-F238E27FC236}">
              <a16:creationId xmlns:a16="http://schemas.microsoft.com/office/drawing/2014/main" id="{00000000-0008-0000-0000-0000A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8300" y="28575"/>
          <a:ext cx="319087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1047750</xdr:colOff>
      <xdr:row>0</xdr:row>
      <xdr:rowOff>28575</xdr:rowOff>
    </xdr:from>
    <xdr:to>
      <xdr:col>5</xdr:col>
      <xdr:colOff>171450</xdr:colOff>
      <xdr:row>0</xdr:row>
      <xdr:rowOff>676275</xdr:rowOff>
    </xdr:to>
    <xdr:pic>
      <xdr:nvPicPr>
        <xdr:cNvPr id="2210" name="Imatge 3">
          <a:extLst>
            <a:ext uri="{FF2B5EF4-FFF2-40B4-BE49-F238E27FC236}">
              <a16:creationId xmlns:a16="http://schemas.microsoft.com/office/drawing/2014/main" id="{00000000-0008-0000-0100-0000A2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9225" y="28575"/>
          <a:ext cx="319087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1171575</xdr:colOff>
      <xdr:row>0</xdr:row>
      <xdr:rowOff>47625</xdr:rowOff>
    </xdr:from>
    <xdr:to>
      <xdr:col>6</xdr:col>
      <xdr:colOff>161925</xdr:colOff>
      <xdr:row>0</xdr:row>
      <xdr:rowOff>695325</xdr:rowOff>
    </xdr:to>
    <xdr:pic>
      <xdr:nvPicPr>
        <xdr:cNvPr id="3234" name="Imatge 1">
          <a:extLst>
            <a:ext uri="{FF2B5EF4-FFF2-40B4-BE49-F238E27FC236}">
              <a16:creationId xmlns:a16="http://schemas.microsoft.com/office/drawing/2014/main" id="{00000000-0008-0000-0200-0000A2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1575" y="47625"/>
          <a:ext cx="319087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57"/>
  <sheetViews>
    <sheetView tabSelected="1" workbookViewId="0">
      <selection activeCell="U27" sqref="U27"/>
    </sheetView>
  </sheetViews>
  <sheetFormatPr baseColWidth="10" defaultColWidth="9.140625" defaultRowHeight="12.75" x14ac:dyDescent="0.2"/>
  <cols>
    <col min="1" max="1" width="24.7109375" customWidth="1"/>
    <col min="2" max="22" width="10" customWidth="1"/>
    <col min="23" max="24" width="10.5703125" customWidth="1"/>
    <col min="27" max="27" width="16.42578125" customWidth="1"/>
    <col min="31" max="31" width="23.85546875" customWidth="1"/>
  </cols>
  <sheetData>
    <row r="1" spans="1:26" ht="57" customHeight="1" x14ac:dyDescent="0.2">
      <c r="A1" s="48"/>
      <c r="B1" s="48"/>
      <c r="C1" s="48"/>
      <c r="D1" s="48"/>
      <c r="E1" s="48"/>
      <c r="F1" s="48"/>
      <c r="G1" s="48"/>
      <c r="H1" s="48"/>
      <c r="I1" s="48"/>
    </row>
    <row r="2" spans="1:26" ht="20.25" x14ac:dyDescent="0.2">
      <c r="A2" s="49" t="s">
        <v>0</v>
      </c>
      <c r="B2" s="48"/>
      <c r="C2" s="48"/>
      <c r="D2" s="48"/>
      <c r="E2" s="48"/>
      <c r="F2" s="48"/>
      <c r="G2" s="48"/>
      <c r="H2" s="48"/>
      <c r="I2" s="48"/>
    </row>
    <row r="4" spans="1:26" x14ac:dyDescent="0.2">
      <c r="A4" s="6" t="s">
        <v>1</v>
      </c>
      <c r="B4" s="6"/>
      <c r="C4" s="6"/>
      <c r="D4" s="6"/>
      <c r="E4" s="6"/>
      <c r="F4" s="6"/>
    </row>
    <row r="6" spans="1:26" x14ac:dyDescent="0.2">
      <c r="A6" s="33" t="s">
        <v>2</v>
      </c>
      <c r="B6" s="47">
        <v>20437</v>
      </c>
      <c r="C6" s="47">
        <v>21335</v>
      </c>
      <c r="D6" s="47">
        <v>22007</v>
      </c>
      <c r="E6" s="47">
        <v>22626</v>
      </c>
      <c r="F6" s="47">
        <v>23002</v>
      </c>
      <c r="G6" s="13">
        <v>23129</v>
      </c>
      <c r="H6" s="13">
        <v>23238</v>
      </c>
      <c r="I6" s="13">
        <v>23363</v>
      </c>
      <c r="J6" s="13">
        <v>23455</v>
      </c>
      <c r="K6" s="13">
        <v>23455</v>
      </c>
      <c r="L6" s="13">
        <v>23442</v>
      </c>
      <c r="M6" s="13">
        <v>23633</v>
      </c>
      <c r="N6" s="13">
        <v>23776</v>
      </c>
      <c r="O6" s="13">
        <v>24036</v>
      </c>
      <c r="P6" s="13">
        <v>24187</v>
      </c>
      <c r="Q6" s="13">
        <v>24488</v>
      </c>
      <c r="R6" s="13">
        <v>24659</v>
      </c>
      <c r="S6" s="13">
        <v>24933</v>
      </c>
      <c r="T6" s="13">
        <v>25122</v>
      </c>
      <c r="U6" s="13">
        <v>25301</v>
      </c>
      <c r="V6" s="72"/>
    </row>
    <row r="7" spans="1:26" x14ac:dyDescent="0.2">
      <c r="A7" s="7"/>
      <c r="B7" s="7"/>
      <c r="C7" s="7"/>
      <c r="D7" s="7"/>
      <c r="E7" s="7"/>
      <c r="F7" s="7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</row>
    <row r="9" spans="1:26" x14ac:dyDescent="0.2">
      <c r="A9" s="4"/>
      <c r="B9" s="44">
        <v>2005</v>
      </c>
      <c r="C9" s="44">
        <v>2006</v>
      </c>
      <c r="D9" s="44">
        <v>2007</v>
      </c>
      <c r="E9" s="44">
        <v>2008</v>
      </c>
      <c r="F9" s="44">
        <v>2009</v>
      </c>
      <c r="G9" s="44">
        <v>2010</v>
      </c>
      <c r="H9" s="44">
        <v>2011</v>
      </c>
      <c r="I9" s="44">
        <v>2012</v>
      </c>
      <c r="J9" s="44">
        <v>2013</v>
      </c>
      <c r="K9" s="44">
        <v>2014</v>
      </c>
      <c r="L9" s="53">
        <v>2015</v>
      </c>
      <c r="M9" s="53">
        <v>2016</v>
      </c>
      <c r="N9" s="53">
        <v>2017</v>
      </c>
      <c r="O9" s="53">
        <v>2018</v>
      </c>
      <c r="P9" s="53">
        <v>2019</v>
      </c>
      <c r="Q9" s="53">
        <v>2020</v>
      </c>
      <c r="R9" s="53">
        <v>2021</v>
      </c>
      <c r="S9" s="53">
        <v>2022</v>
      </c>
      <c r="T9" s="53">
        <v>2023</v>
      </c>
      <c r="U9" s="53">
        <v>2024</v>
      </c>
      <c r="V9" s="53">
        <v>2024</v>
      </c>
      <c r="W9" s="80" t="s">
        <v>65</v>
      </c>
      <c r="X9" s="81"/>
    </row>
    <row r="10" spans="1:26" x14ac:dyDescent="0.2">
      <c r="A10" s="4"/>
      <c r="B10" s="29" t="s">
        <v>3</v>
      </c>
      <c r="C10" s="29" t="s">
        <v>3</v>
      </c>
      <c r="D10" s="29" t="s">
        <v>3</v>
      </c>
      <c r="E10" s="29" t="s">
        <v>3</v>
      </c>
      <c r="F10" s="29" t="s">
        <v>3</v>
      </c>
      <c r="G10" s="29" t="s">
        <v>3</v>
      </c>
      <c r="H10" s="29" t="s">
        <v>3</v>
      </c>
      <c r="I10" s="29" t="s">
        <v>3</v>
      </c>
      <c r="J10" s="29" t="s">
        <v>3</v>
      </c>
      <c r="K10" s="29" t="s">
        <v>3</v>
      </c>
      <c r="L10" s="54" t="s">
        <v>3</v>
      </c>
      <c r="M10" s="54" t="s">
        <v>3</v>
      </c>
      <c r="N10" s="54" t="s">
        <v>3</v>
      </c>
      <c r="O10" s="54" t="s">
        <v>3</v>
      </c>
      <c r="P10" s="54" t="s">
        <v>3</v>
      </c>
      <c r="Q10" s="54" t="s">
        <v>3</v>
      </c>
      <c r="R10" s="54" t="s">
        <v>3</v>
      </c>
      <c r="S10" s="54" t="s">
        <v>3</v>
      </c>
      <c r="T10" s="54" t="s">
        <v>3</v>
      </c>
      <c r="U10" s="54" t="s">
        <v>3</v>
      </c>
      <c r="V10" s="54" t="s">
        <v>4</v>
      </c>
      <c r="W10" s="29" t="s">
        <v>3</v>
      </c>
      <c r="X10" s="28" t="s">
        <v>5</v>
      </c>
      <c r="Z10" s="4"/>
    </row>
    <row r="11" spans="1:26" x14ac:dyDescent="0.2">
      <c r="A11" s="14" t="s">
        <v>6</v>
      </c>
      <c r="B11" s="37">
        <v>7405.23</v>
      </c>
      <c r="C11" s="37">
        <v>7672.89</v>
      </c>
      <c r="D11" s="37">
        <v>7501.37</v>
      </c>
      <c r="E11" s="37">
        <v>7304.73</v>
      </c>
      <c r="F11" s="37">
        <v>7003.67</v>
      </c>
      <c r="G11" s="37">
        <v>7022.23</v>
      </c>
      <c r="H11" s="37">
        <v>6824.6</v>
      </c>
      <c r="I11" s="37">
        <v>6450.08</v>
      </c>
      <c r="J11" s="37">
        <v>6279.2</v>
      </c>
      <c r="K11" s="37">
        <v>6365.84</v>
      </c>
      <c r="L11" s="37">
        <v>6573.1</v>
      </c>
      <c r="M11" s="37">
        <v>6607.08</v>
      </c>
      <c r="N11" s="40">
        <v>6526.92</v>
      </c>
      <c r="O11" s="40">
        <v>6647.46</v>
      </c>
      <c r="P11" s="40">
        <v>6395.88</v>
      </c>
      <c r="Q11" s="40">
        <v>6734.76</v>
      </c>
      <c r="R11" s="40">
        <v>6627.74</v>
      </c>
      <c r="S11" s="40">
        <v>6462.66</v>
      </c>
      <c r="T11" s="40">
        <v>6224.1</v>
      </c>
      <c r="U11" s="40">
        <v>6339.72</v>
      </c>
      <c r="V11" s="40">
        <f>U11/U34*100</f>
        <v>49.963550216767835</v>
      </c>
      <c r="W11" s="38">
        <f>U11-T11</f>
        <v>115.61999999999989</v>
      </c>
      <c r="X11" s="74">
        <f>W11/T11</f>
        <v>1.8576179688629662E-2</v>
      </c>
    </row>
    <row r="12" spans="1:26" x14ac:dyDescent="0.2">
      <c r="A12" s="31" t="s">
        <v>7</v>
      </c>
      <c r="B12" s="32">
        <f t="shared" ref="B12:L12" si="0">+B11/B34</f>
        <v>0.67947552174850556</v>
      </c>
      <c r="C12" s="32">
        <f t="shared" si="0"/>
        <v>0.65619179239651548</v>
      </c>
      <c r="D12" s="32">
        <f t="shared" si="0"/>
        <v>0.64760382862525001</v>
      </c>
      <c r="E12" s="32">
        <f t="shared" si="0"/>
        <v>0.65532727652783029</v>
      </c>
      <c r="F12" s="32">
        <f t="shared" si="0"/>
        <v>0.6157738375226508</v>
      </c>
      <c r="G12" s="32">
        <f t="shared" si="0"/>
        <v>0.62611887666076116</v>
      </c>
      <c r="H12" s="32">
        <f t="shared" si="0"/>
        <v>0.615899717526871</v>
      </c>
      <c r="I12" s="32">
        <f t="shared" si="0"/>
        <v>0.58603527070859418</v>
      </c>
      <c r="J12" s="32">
        <f t="shared" si="0"/>
        <v>0.5909212393611214</v>
      </c>
      <c r="K12" s="32">
        <f t="shared" si="0"/>
        <v>0.60667781701046886</v>
      </c>
      <c r="L12" s="32">
        <f t="shared" si="0"/>
        <v>0.59316244715267408</v>
      </c>
      <c r="M12" s="32">
        <f t="shared" ref="M12:S12" si="1">M11/M34</f>
        <v>0.60685786085883076</v>
      </c>
      <c r="N12" s="32">
        <f t="shared" si="1"/>
        <v>0.60911357816384581</v>
      </c>
      <c r="O12" s="32">
        <f t="shared" si="1"/>
        <v>0.59743212734750217</v>
      </c>
      <c r="P12" s="32">
        <f t="shared" si="1"/>
        <v>0.5516466910927571</v>
      </c>
      <c r="Q12" s="32">
        <f t="shared" si="1"/>
        <v>0.51349546186502704</v>
      </c>
      <c r="R12" s="32">
        <f t="shared" si="1"/>
        <v>0.49884579054127792</v>
      </c>
      <c r="S12" s="32">
        <f t="shared" si="1"/>
        <v>0.5062189960780259</v>
      </c>
      <c r="T12" s="32">
        <f>T11/T34</f>
        <v>0.49507045334330241</v>
      </c>
      <c r="U12" s="32">
        <f>U11/U34</f>
        <v>0.49963550216767838</v>
      </c>
      <c r="V12" s="32"/>
      <c r="W12" s="38">
        <f>U12-T12</f>
        <v>4.5650488243759724E-3</v>
      </c>
      <c r="X12" s="74">
        <f t="shared" ref="X12:X14" si="2">W12/T12</f>
        <v>9.2210084313199322E-3</v>
      </c>
    </row>
    <row r="13" spans="1:26" x14ac:dyDescent="0.2">
      <c r="A13" s="33" t="s">
        <v>8</v>
      </c>
      <c r="B13" s="34">
        <f t="shared" ref="B13:L13" si="3">+B11*1000/B6</f>
        <v>362.34427753584185</v>
      </c>
      <c r="C13" s="34">
        <f t="shared" si="3"/>
        <v>359.63862198265758</v>
      </c>
      <c r="D13" s="34">
        <f t="shared" si="3"/>
        <v>340.86290725678191</v>
      </c>
      <c r="E13" s="34">
        <f t="shared" si="3"/>
        <v>322.84672500662953</v>
      </c>
      <c r="F13" s="34">
        <f t="shared" si="3"/>
        <v>304.48091470306929</v>
      </c>
      <c r="G13" s="34">
        <f t="shared" si="3"/>
        <v>303.61148341908427</v>
      </c>
      <c r="H13" s="34">
        <f t="shared" si="3"/>
        <v>293.68276099492209</v>
      </c>
      <c r="I13" s="34">
        <f t="shared" si="3"/>
        <v>276.08098275050293</v>
      </c>
      <c r="J13" s="34">
        <f t="shared" si="3"/>
        <v>267.71264122788318</v>
      </c>
      <c r="K13" s="34">
        <f t="shared" si="3"/>
        <v>271.4065231293967</v>
      </c>
      <c r="L13" s="34">
        <f t="shared" si="3"/>
        <v>280.39843016807441</v>
      </c>
      <c r="M13" s="34">
        <f t="shared" ref="M13:Q13" si="4">M11*1000/M6</f>
        <v>279.57009266703341</v>
      </c>
      <c r="N13" s="34">
        <f t="shared" si="4"/>
        <v>274.51716016150738</v>
      </c>
      <c r="O13" s="34">
        <f t="shared" si="4"/>
        <v>276.56265601597602</v>
      </c>
      <c r="P13" s="34">
        <f t="shared" si="4"/>
        <v>264.434613635424</v>
      </c>
      <c r="Q13" s="34">
        <f t="shared" si="4"/>
        <v>275.02286834367851</v>
      </c>
      <c r="R13" s="34">
        <f>R11*1000/R6</f>
        <v>268.77570055557811</v>
      </c>
      <c r="S13" s="34">
        <f>S11*1000/S6</f>
        <v>259.20105883768497</v>
      </c>
      <c r="T13" s="34">
        <f>T11*1000/T6</f>
        <v>247.75495581561978</v>
      </c>
      <c r="U13" s="34">
        <f>U11*1000/U6</f>
        <v>250.57191415359077</v>
      </c>
      <c r="V13" s="34"/>
      <c r="W13" s="38">
        <f t="shared" ref="W13:W14" si="5">U13-T13</f>
        <v>2.8169583379709877</v>
      </c>
      <c r="X13" s="74">
        <f t="shared" si="2"/>
        <v>1.1369937399223526E-2</v>
      </c>
    </row>
    <row r="14" spans="1:26" x14ac:dyDescent="0.2">
      <c r="A14" s="33" t="s">
        <v>9</v>
      </c>
      <c r="B14" s="34">
        <f t="shared" ref="B14:K14" si="6">+B13/365</f>
        <v>0.99272404804340231</v>
      </c>
      <c r="C14" s="34">
        <f t="shared" si="6"/>
        <v>0.98531129310317145</v>
      </c>
      <c r="D14" s="34">
        <f t="shared" si="6"/>
        <v>0.93387097878570391</v>
      </c>
      <c r="E14" s="34">
        <f t="shared" si="6"/>
        <v>0.88451157536062885</v>
      </c>
      <c r="F14" s="34">
        <f t="shared" si="6"/>
        <v>0.83419428685772412</v>
      </c>
      <c r="G14" s="34">
        <f t="shared" si="6"/>
        <v>0.83181228333995694</v>
      </c>
      <c r="H14" s="34">
        <f t="shared" si="6"/>
        <v>0.80461030409567691</v>
      </c>
      <c r="I14" s="34">
        <f t="shared" si="6"/>
        <v>0.75638625411096694</v>
      </c>
      <c r="J14" s="34">
        <f t="shared" si="6"/>
        <v>0.73345929103529639</v>
      </c>
      <c r="K14" s="34">
        <f t="shared" si="6"/>
        <v>0.74357951542300471</v>
      </c>
      <c r="L14" s="34">
        <f t="shared" ref="L14:Q14" si="7">L13/365</f>
        <v>0.76821487717280657</v>
      </c>
      <c r="M14" s="34">
        <f t="shared" si="7"/>
        <v>0.76594545936173541</v>
      </c>
      <c r="N14" s="34">
        <f t="shared" si="7"/>
        <v>0.7521018086616641</v>
      </c>
      <c r="O14" s="34">
        <f t="shared" si="7"/>
        <v>0.75770590689308492</v>
      </c>
      <c r="P14" s="34">
        <f t="shared" si="7"/>
        <v>0.72447839352170962</v>
      </c>
      <c r="Q14" s="34">
        <f t="shared" si="7"/>
        <v>0.75348731053062601</v>
      </c>
      <c r="R14" s="34">
        <f>R13/365</f>
        <v>0.73637178234404965</v>
      </c>
      <c r="S14" s="34">
        <f>S13/365</f>
        <v>0.71013988722653421</v>
      </c>
      <c r="T14" s="34">
        <f>T13/365</f>
        <v>0.67878070086471176</v>
      </c>
      <c r="U14" s="34">
        <f>U13/365</f>
        <v>0.68649839494134457</v>
      </c>
      <c r="V14" s="34"/>
      <c r="W14" s="38">
        <f t="shared" si="5"/>
        <v>7.7176940766328084E-3</v>
      </c>
      <c r="X14" s="74">
        <f t="shared" si="2"/>
        <v>1.1369937399223476E-2</v>
      </c>
    </row>
    <row r="15" spans="1:26" x14ac:dyDescent="0.2">
      <c r="W15" s="5"/>
      <c r="X15" s="8"/>
    </row>
    <row r="16" spans="1:26" x14ac:dyDescent="0.2">
      <c r="A16" s="4" t="s">
        <v>10</v>
      </c>
      <c r="B16" s="11"/>
      <c r="C16" s="11"/>
      <c r="D16" s="11"/>
      <c r="E16" s="11"/>
      <c r="F16" s="11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X16" s="8"/>
    </row>
    <row r="17" spans="1:31" x14ac:dyDescent="0.2">
      <c r="A17" s="12" t="s">
        <v>11</v>
      </c>
      <c r="B17" s="30">
        <v>686.74</v>
      </c>
      <c r="C17" s="30">
        <v>749.1</v>
      </c>
      <c r="D17" s="30">
        <v>787.79</v>
      </c>
      <c r="E17" s="30">
        <v>828.84</v>
      </c>
      <c r="F17" s="30">
        <v>889.88</v>
      </c>
      <c r="G17" s="30">
        <v>828.71</v>
      </c>
      <c r="H17" s="30">
        <v>800.06</v>
      </c>
      <c r="I17" s="30">
        <v>763.42</v>
      </c>
      <c r="J17" s="30">
        <v>740.78</v>
      </c>
      <c r="K17" s="30">
        <v>705.05</v>
      </c>
      <c r="L17" s="30">
        <v>526.6</v>
      </c>
      <c r="M17" s="65">
        <v>554.41999999999996</v>
      </c>
      <c r="N17" s="30">
        <v>597.05999999999995</v>
      </c>
      <c r="O17" s="30">
        <v>688.87</v>
      </c>
      <c r="P17" s="30">
        <v>717.96</v>
      </c>
      <c r="Q17" s="30">
        <v>785.21</v>
      </c>
      <c r="R17" s="30">
        <v>740.86</v>
      </c>
      <c r="S17" s="30">
        <v>711.92</v>
      </c>
      <c r="T17" s="30">
        <v>688.29</v>
      </c>
      <c r="U17" s="30">
        <v>707.17</v>
      </c>
      <c r="V17" s="30">
        <f>U17/U34*100</f>
        <v>5.5732309639529358</v>
      </c>
      <c r="W17" s="35">
        <f>U17-T17</f>
        <v>18.879999999999995</v>
      </c>
      <c r="X17" s="74">
        <f>W17/T17</f>
        <v>2.7430298275436221E-2</v>
      </c>
    </row>
    <row r="18" spans="1:31" x14ac:dyDescent="0.2">
      <c r="A18" s="12" t="s">
        <v>12</v>
      </c>
      <c r="B18" s="30">
        <v>332.76</v>
      </c>
      <c r="C18" s="30">
        <v>328.41</v>
      </c>
      <c r="D18" s="30">
        <v>361.24</v>
      </c>
      <c r="E18" s="30">
        <v>376.82</v>
      </c>
      <c r="F18" s="30">
        <v>377.94</v>
      </c>
      <c r="G18" s="30">
        <v>378.98</v>
      </c>
      <c r="H18" s="30">
        <v>372.22</v>
      </c>
      <c r="I18" s="30">
        <v>356.78</v>
      </c>
      <c r="J18" s="30">
        <v>355.57</v>
      </c>
      <c r="K18" s="30">
        <v>358</v>
      </c>
      <c r="L18" s="30">
        <v>394.28</v>
      </c>
      <c r="M18" s="65">
        <v>363.44</v>
      </c>
      <c r="N18" s="30">
        <v>368.76</v>
      </c>
      <c r="O18" s="30">
        <v>405.02</v>
      </c>
      <c r="P18" s="30">
        <v>447.82</v>
      </c>
      <c r="Q18" s="30">
        <v>515.98</v>
      </c>
      <c r="R18" s="30">
        <v>480.32</v>
      </c>
      <c r="S18" s="30">
        <v>467.16</v>
      </c>
      <c r="T18" s="30">
        <v>468.24</v>
      </c>
      <c r="U18" s="30">
        <v>441.32</v>
      </c>
      <c r="V18" s="30">
        <f>U18/U34*100</f>
        <v>3.4780580185976637</v>
      </c>
      <c r="W18" s="35">
        <f t="shared" ref="W18:W31" si="8">U18-T18</f>
        <v>-26.920000000000016</v>
      </c>
      <c r="X18" s="74">
        <f t="shared" ref="X18:X23" si="9">W18/T18</f>
        <v>-5.749188450367336E-2</v>
      </c>
    </row>
    <row r="19" spans="1:31" x14ac:dyDescent="0.2">
      <c r="A19" s="12" t="s">
        <v>13</v>
      </c>
      <c r="B19" s="30">
        <v>395.98</v>
      </c>
      <c r="C19" s="30">
        <v>543.64</v>
      </c>
      <c r="D19" s="30">
        <v>519.17999999999995</v>
      </c>
      <c r="E19" s="30">
        <v>532.79999999999995</v>
      </c>
      <c r="F19" s="30">
        <v>497.54</v>
      </c>
      <c r="G19" s="30">
        <v>479.14</v>
      </c>
      <c r="H19" s="30">
        <v>451.66</v>
      </c>
      <c r="I19" s="30">
        <v>374.32</v>
      </c>
      <c r="J19" s="30">
        <v>357.42</v>
      </c>
      <c r="K19" s="30">
        <v>372.33</v>
      </c>
      <c r="L19" s="30">
        <v>412.97</v>
      </c>
      <c r="M19" s="65">
        <v>445.45</v>
      </c>
      <c r="N19" s="30">
        <v>465.65</v>
      </c>
      <c r="O19" s="30">
        <v>522.27</v>
      </c>
      <c r="P19" s="30">
        <v>585.6</v>
      </c>
      <c r="Q19" s="30">
        <v>629.05999999999995</v>
      </c>
      <c r="R19" s="30">
        <v>599.09</v>
      </c>
      <c r="S19" s="30">
        <v>576.91999999999996</v>
      </c>
      <c r="T19" s="30">
        <v>556.41999999999996</v>
      </c>
      <c r="U19" s="30">
        <v>589.14</v>
      </c>
      <c r="V19" s="30">
        <f>U19/U34*100</f>
        <v>4.6430324958683666</v>
      </c>
      <c r="W19" s="35">
        <f t="shared" si="8"/>
        <v>32.720000000000027</v>
      </c>
      <c r="X19" s="74">
        <f t="shared" si="9"/>
        <v>5.8804500197692441E-2</v>
      </c>
      <c r="AC19" s="1"/>
    </row>
    <row r="20" spans="1:31" x14ac:dyDescent="0.2">
      <c r="A20" s="12" t="s">
        <v>14</v>
      </c>
      <c r="B20" s="30">
        <v>125.06</v>
      </c>
      <c r="C20" s="30">
        <v>150.44</v>
      </c>
      <c r="D20" s="30">
        <v>182.06</v>
      </c>
      <c r="E20" s="30">
        <v>213.32</v>
      </c>
      <c r="F20" s="30">
        <v>217.8</v>
      </c>
      <c r="G20" s="30">
        <v>219.04</v>
      </c>
      <c r="H20" s="30">
        <v>218.4</v>
      </c>
      <c r="I20" s="30">
        <v>219.28</v>
      </c>
      <c r="J20" s="30">
        <v>208.96</v>
      </c>
      <c r="K20" s="30">
        <v>215.7</v>
      </c>
      <c r="L20" s="30">
        <v>221.08</v>
      </c>
      <c r="M20" s="65">
        <v>242.82</v>
      </c>
      <c r="N20" s="30">
        <v>264.2</v>
      </c>
      <c r="O20" s="30">
        <v>313.60000000000002</v>
      </c>
      <c r="P20" s="30">
        <v>365.98</v>
      </c>
      <c r="Q20" s="30">
        <v>417.76</v>
      </c>
      <c r="R20" s="30">
        <v>410.64</v>
      </c>
      <c r="S20" s="30">
        <v>398.54</v>
      </c>
      <c r="T20" s="30">
        <v>401.84</v>
      </c>
      <c r="U20" s="30">
        <v>403.8</v>
      </c>
      <c r="V20" s="30">
        <f>U20/U34*100</f>
        <v>3.1823616149500062</v>
      </c>
      <c r="W20" s="35">
        <f t="shared" si="8"/>
        <v>1.9600000000000364</v>
      </c>
      <c r="X20" s="74">
        <f t="shared" si="9"/>
        <v>4.8775632092375983E-3</v>
      </c>
      <c r="AC20" s="1"/>
      <c r="AE20" s="1"/>
    </row>
    <row r="21" spans="1:31" x14ac:dyDescent="0.2">
      <c r="A21" s="12" t="s">
        <v>15</v>
      </c>
      <c r="B21" s="30">
        <v>325.82</v>
      </c>
      <c r="C21" s="30">
        <v>503.04</v>
      </c>
      <c r="D21" s="30">
        <v>482.12</v>
      </c>
      <c r="E21" s="30">
        <v>304.36</v>
      </c>
      <c r="F21" s="30">
        <v>399.9</v>
      </c>
      <c r="G21" s="30">
        <v>379.22</v>
      </c>
      <c r="H21" s="30">
        <v>306.3</v>
      </c>
      <c r="I21" s="30">
        <v>339.8</v>
      </c>
      <c r="J21" s="30">
        <v>283.75</v>
      </c>
      <c r="K21" s="30">
        <v>196.24</v>
      </c>
      <c r="L21" s="30">
        <v>220.22</v>
      </c>
      <c r="M21" s="65">
        <v>249.42</v>
      </c>
      <c r="N21" s="30">
        <v>255.94</v>
      </c>
      <c r="O21" s="30">
        <v>253.82</v>
      </c>
      <c r="P21" s="30">
        <v>262.38</v>
      </c>
      <c r="Q21" s="30">
        <v>436.74</v>
      </c>
      <c r="R21" s="30">
        <v>467.76</v>
      </c>
      <c r="S21" s="30">
        <v>410.64</v>
      </c>
      <c r="T21" s="30">
        <v>452.36</v>
      </c>
      <c r="U21" s="58">
        <v>435.06</v>
      </c>
      <c r="V21" s="30">
        <f>U21/U34*100</f>
        <v>3.4287227444283053</v>
      </c>
      <c r="W21" s="35">
        <f t="shared" si="8"/>
        <v>-17.300000000000011</v>
      </c>
      <c r="X21" s="74">
        <f t="shared" si="9"/>
        <v>-3.8243876558493262E-2</v>
      </c>
      <c r="AC21" s="1"/>
      <c r="AE21" s="1"/>
    </row>
    <row r="22" spans="1:31" x14ac:dyDescent="0.2">
      <c r="A22" s="12" t="s">
        <v>16</v>
      </c>
      <c r="B22" s="30">
        <v>874</v>
      </c>
      <c r="C22" s="30">
        <v>921.5</v>
      </c>
      <c r="D22" s="30">
        <v>947.1</v>
      </c>
      <c r="E22" s="30">
        <v>649.57000000000005</v>
      </c>
      <c r="F22" s="30">
        <v>897.57</v>
      </c>
      <c r="G22" s="30">
        <v>782.55</v>
      </c>
      <c r="H22" s="30">
        <v>778.16</v>
      </c>
      <c r="I22" s="30">
        <v>1042.6099999999999</v>
      </c>
      <c r="J22" s="30">
        <v>774.32</v>
      </c>
      <c r="K22" s="30">
        <v>678.35</v>
      </c>
      <c r="L22" s="30">
        <v>1066.3399999999999</v>
      </c>
      <c r="M22" s="65">
        <v>619.24</v>
      </c>
      <c r="N22" s="30">
        <v>638.12</v>
      </c>
      <c r="O22" s="30">
        <v>662.53</v>
      </c>
      <c r="P22" s="30">
        <v>1093.92</v>
      </c>
      <c r="Q22" s="30">
        <v>1695.08</v>
      </c>
      <c r="R22" s="30">
        <v>1932.34</v>
      </c>
      <c r="S22" s="30">
        <v>1814.78</v>
      </c>
      <c r="T22" s="30">
        <v>2051.4499999999998</v>
      </c>
      <c r="U22" s="58">
        <v>1958.66</v>
      </c>
      <c r="V22" s="30">
        <f>U22/U34*100</f>
        <v>15.436266470376372</v>
      </c>
      <c r="W22" s="35">
        <f t="shared" si="8"/>
        <v>-92.789999999999736</v>
      </c>
      <c r="X22" s="74">
        <f t="shared" si="9"/>
        <v>-4.5231421677350045E-2</v>
      </c>
      <c r="AC22" s="1"/>
      <c r="AE22" s="1"/>
    </row>
    <row r="23" spans="1:31" x14ac:dyDescent="0.2">
      <c r="A23" s="12" t="s">
        <v>17</v>
      </c>
      <c r="B23" s="30">
        <v>1.04</v>
      </c>
      <c r="C23" s="30">
        <v>1.46</v>
      </c>
      <c r="D23" s="30">
        <v>1.85</v>
      </c>
      <c r="E23" s="30">
        <v>2.79</v>
      </c>
      <c r="F23" s="30">
        <v>1.97</v>
      </c>
      <c r="G23" s="30">
        <v>2.2000000000000002</v>
      </c>
      <c r="H23" s="30">
        <v>2.06</v>
      </c>
      <c r="I23" s="30">
        <v>1.32</v>
      </c>
      <c r="J23" s="30">
        <v>1.01</v>
      </c>
      <c r="K23" s="30">
        <v>1.61</v>
      </c>
      <c r="L23" s="30">
        <v>1.85</v>
      </c>
      <c r="M23" s="65">
        <v>1.41</v>
      </c>
      <c r="N23" s="30">
        <v>1.1000000000000001</v>
      </c>
      <c r="O23" s="30">
        <v>1.97</v>
      </c>
      <c r="P23" s="30">
        <v>0.92</v>
      </c>
      <c r="Q23" s="30">
        <v>2.0499999999999998</v>
      </c>
      <c r="R23" s="30">
        <v>1.1200000000000001</v>
      </c>
      <c r="S23" s="30">
        <v>2.02</v>
      </c>
      <c r="T23" s="30">
        <v>2.19</v>
      </c>
      <c r="U23" s="30">
        <v>2.0299999999999998</v>
      </c>
      <c r="V23" s="30">
        <f>U23/U34*100</f>
        <v>1.5998499451085963E-2</v>
      </c>
      <c r="W23" s="35">
        <f t="shared" si="8"/>
        <v>-0.16000000000000014</v>
      </c>
      <c r="X23" s="74">
        <f t="shared" si="9"/>
        <v>-7.3059360730593673E-2</v>
      </c>
      <c r="AC23" s="1"/>
      <c r="AE23" s="1"/>
    </row>
    <row r="24" spans="1:31" x14ac:dyDescent="0.2">
      <c r="A24" s="12" t="s">
        <v>18</v>
      </c>
      <c r="B24" s="30">
        <v>1.07</v>
      </c>
      <c r="C24" s="30">
        <v>0.08</v>
      </c>
      <c r="D24" s="30">
        <v>1.46</v>
      </c>
      <c r="E24" s="30" t="s">
        <v>19</v>
      </c>
      <c r="F24" s="30" t="s">
        <v>19</v>
      </c>
      <c r="G24" s="30">
        <v>1.38</v>
      </c>
      <c r="H24" s="30" t="s">
        <v>19</v>
      </c>
      <c r="I24" s="30" t="s">
        <v>19</v>
      </c>
      <c r="J24" s="30" t="s">
        <v>19</v>
      </c>
      <c r="K24" s="30" t="s">
        <v>19</v>
      </c>
      <c r="L24" s="30" t="s">
        <v>19</v>
      </c>
      <c r="M24" s="65" t="s">
        <v>19</v>
      </c>
      <c r="N24" s="30" t="s">
        <v>19</v>
      </c>
      <c r="O24" s="30" t="s">
        <v>20</v>
      </c>
      <c r="P24" s="30" t="s">
        <v>19</v>
      </c>
      <c r="Q24" s="58" t="s">
        <v>19</v>
      </c>
      <c r="R24" s="58" t="s">
        <v>19</v>
      </c>
      <c r="S24" s="58"/>
      <c r="T24" s="58" t="s">
        <v>20</v>
      </c>
      <c r="U24" s="58" t="s">
        <v>20</v>
      </c>
      <c r="V24" s="58"/>
      <c r="W24" s="35"/>
      <c r="X24" s="74"/>
      <c r="AC24" s="1"/>
      <c r="AE24" s="1"/>
    </row>
    <row r="25" spans="1:31" x14ac:dyDescent="0.2">
      <c r="A25" s="12" t="s">
        <v>21</v>
      </c>
      <c r="B25" s="30">
        <v>2.8</v>
      </c>
      <c r="C25" s="30">
        <v>5.4</v>
      </c>
      <c r="D25" s="30">
        <v>12.15</v>
      </c>
      <c r="E25" s="30">
        <v>34.04</v>
      </c>
      <c r="F25" s="30">
        <v>42.14</v>
      </c>
      <c r="G25" s="30">
        <v>49.58</v>
      </c>
      <c r="H25" s="30">
        <v>56.35</v>
      </c>
      <c r="I25" s="30">
        <v>52.51</v>
      </c>
      <c r="J25" s="30">
        <v>50.66</v>
      </c>
      <c r="K25" s="30">
        <v>51.4</v>
      </c>
      <c r="L25" s="30">
        <v>64.209999999999994</v>
      </c>
      <c r="M25" s="65">
        <v>77.19</v>
      </c>
      <c r="N25" s="30">
        <v>73.7</v>
      </c>
      <c r="O25" s="30">
        <v>85.46</v>
      </c>
      <c r="P25" s="30">
        <v>108.68</v>
      </c>
      <c r="Q25" s="30">
        <v>106.82</v>
      </c>
      <c r="R25" s="30">
        <v>106.69</v>
      </c>
      <c r="S25" s="30">
        <v>102.01</v>
      </c>
      <c r="T25" s="30">
        <v>100.6</v>
      </c>
      <c r="U25" s="30">
        <v>100.6</v>
      </c>
      <c r="V25" s="30">
        <f>U25/U34*100</f>
        <v>0.79283204176317634</v>
      </c>
      <c r="W25" s="35">
        <f t="shared" si="8"/>
        <v>0</v>
      </c>
      <c r="X25" s="74">
        <f>W25/T25</f>
        <v>0</v>
      </c>
      <c r="AC25" s="1"/>
      <c r="AE25" s="1"/>
    </row>
    <row r="26" spans="1:31" x14ac:dyDescent="0.2">
      <c r="A26" s="63" t="s">
        <v>22</v>
      </c>
      <c r="B26" s="30">
        <v>2.08</v>
      </c>
      <c r="C26" s="30">
        <v>3.2</v>
      </c>
      <c r="D26" s="30">
        <v>4.5</v>
      </c>
      <c r="E26" s="30">
        <v>4.58</v>
      </c>
      <c r="F26" s="30">
        <v>2.98</v>
      </c>
      <c r="G26" s="30">
        <v>4.55</v>
      </c>
      <c r="H26" s="30">
        <v>4.04</v>
      </c>
      <c r="I26" s="30">
        <v>4.8600000000000003</v>
      </c>
      <c r="J26" s="30">
        <v>5.4</v>
      </c>
      <c r="K26" s="30">
        <v>5.59</v>
      </c>
      <c r="L26" s="30">
        <v>5.92</v>
      </c>
      <c r="M26" s="65">
        <v>6.76</v>
      </c>
      <c r="N26" s="30">
        <v>5.36</v>
      </c>
      <c r="O26" s="30">
        <v>5.9</v>
      </c>
      <c r="P26" s="30">
        <v>6.87</v>
      </c>
      <c r="Q26" s="30">
        <v>8.25</v>
      </c>
      <c r="R26" s="30">
        <v>7.52</v>
      </c>
      <c r="S26" s="30">
        <v>5.0999999999999996</v>
      </c>
      <c r="T26" s="30">
        <v>7.05</v>
      </c>
      <c r="U26" s="30">
        <v>4.3899999999999997</v>
      </c>
      <c r="V26" s="30">
        <f>U26/U34*100</f>
        <v>3.459774019224994E-2</v>
      </c>
      <c r="W26" s="35">
        <f t="shared" si="8"/>
        <v>-2.66</v>
      </c>
      <c r="X26" s="74">
        <f t="shared" ref="X26:X31" si="10">W26/T26</f>
        <v>-0.37730496453900714</v>
      </c>
      <c r="AC26" s="1"/>
      <c r="AE26" s="1"/>
    </row>
    <row r="27" spans="1:31" x14ac:dyDescent="0.2">
      <c r="A27" s="12" t="s">
        <v>23</v>
      </c>
      <c r="B27" s="30">
        <v>745.87</v>
      </c>
      <c r="C27" s="30">
        <v>813.9</v>
      </c>
      <c r="D27" s="30">
        <v>782.45</v>
      </c>
      <c r="E27" s="30">
        <v>894.84</v>
      </c>
      <c r="F27" s="30">
        <v>1042.3800000000001</v>
      </c>
      <c r="G27" s="30">
        <v>1067.9100000000001</v>
      </c>
      <c r="H27" s="30">
        <v>1266.8499999999999</v>
      </c>
      <c r="I27" s="30">
        <v>1401.32</v>
      </c>
      <c r="J27" s="30">
        <v>1569.05</v>
      </c>
      <c r="K27" s="30">
        <v>1542.84</v>
      </c>
      <c r="L27" s="30">
        <v>1594.9</v>
      </c>
      <c r="M27" s="65">
        <v>1720.13</v>
      </c>
      <c r="N27" s="30">
        <v>1518.63</v>
      </c>
      <c r="O27" s="30">
        <v>1539.82</v>
      </c>
      <c r="P27" s="30">
        <v>1608.15</v>
      </c>
      <c r="Q27" s="30">
        <v>1783.81</v>
      </c>
      <c r="R27" s="30">
        <v>1912.07</v>
      </c>
      <c r="S27" s="30">
        <v>1814.78</v>
      </c>
      <c r="T27" s="30">
        <v>1619.61</v>
      </c>
      <c r="U27" s="30">
        <v>1706.8</v>
      </c>
      <c r="V27" s="30">
        <f>U27/U34*100</f>
        <v>13.451349193651982</v>
      </c>
      <c r="W27" s="35">
        <f t="shared" si="8"/>
        <v>87.190000000000055</v>
      </c>
      <c r="X27" s="74">
        <f t="shared" si="10"/>
        <v>5.3833947678762206E-2</v>
      </c>
      <c r="AC27" s="1"/>
      <c r="AE27" s="1"/>
    </row>
    <row r="28" spans="1:31" x14ac:dyDescent="0.2">
      <c r="A28" s="39" t="s">
        <v>64</v>
      </c>
      <c r="B28" s="37">
        <v>3493.22</v>
      </c>
      <c r="C28" s="37">
        <v>4020.17</v>
      </c>
      <c r="D28" s="37">
        <v>4081.9</v>
      </c>
      <c r="E28" s="37">
        <v>3841.96</v>
      </c>
      <c r="F28" s="37">
        <v>4370.1000000000004</v>
      </c>
      <c r="G28" s="40">
        <v>4193.26</v>
      </c>
      <c r="H28" s="40">
        <v>4256.1000000000004</v>
      </c>
      <c r="I28" s="40">
        <v>4556.22</v>
      </c>
      <c r="J28" s="40">
        <v>4346.92</v>
      </c>
      <c r="K28" s="40">
        <v>4127.1099999999997</v>
      </c>
      <c r="L28" s="3">
        <f>SUM(L17:L27)</f>
        <v>4508.37</v>
      </c>
      <c r="M28" s="3">
        <f>SUM(M17:M27)</f>
        <v>4280.2800000000007</v>
      </c>
      <c r="N28" s="40">
        <v>4188.5200000000004</v>
      </c>
      <c r="O28" s="40">
        <v>4479.26</v>
      </c>
      <c r="P28" s="40">
        <f t="shared" ref="P28:U28" si="11">SUM(P17:P27)</f>
        <v>5198.2800000000007</v>
      </c>
      <c r="Q28" s="40">
        <f t="shared" si="11"/>
        <v>6380.76</v>
      </c>
      <c r="R28" s="40">
        <f t="shared" si="11"/>
        <v>6658.41</v>
      </c>
      <c r="S28" s="40">
        <f t="shared" si="11"/>
        <v>6303.8700000000008</v>
      </c>
      <c r="T28" s="40">
        <f t="shared" si="11"/>
        <v>6348.05</v>
      </c>
      <c r="U28" s="40">
        <f t="shared" si="11"/>
        <v>6348.9700000000012</v>
      </c>
      <c r="V28" s="40">
        <f>U28/U34*100</f>
        <v>50.03644978323215</v>
      </c>
      <c r="W28" s="35">
        <f t="shared" si="8"/>
        <v>0.92000000000098225</v>
      </c>
      <c r="X28" s="74">
        <f t="shared" si="10"/>
        <v>1.4492639471979304E-4</v>
      </c>
      <c r="AC28" s="1"/>
      <c r="AE28" s="1"/>
    </row>
    <row r="29" spans="1:31" x14ac:dyDescent="0.2">
      <c r="A29" s="31" t="s">
        <v>7</v>
      </c>
      <c r="B29" s="32">
        <f t="shared" ref="B29:K29" si="12">+B28/B34</f>
        <v>0.32052447825149449</v>
      </c>
      <c r="C29" s="32">
        <f t="shared" si="12"/>
        <v>0.34380820760348441</v>
      </c>
      <c r="D29" s="32">
        <f t="shared" si="12"/>
        <v>0.35239617137474993</v>
      </c>
      <c r="E29" s="32">
        <f t="shared" si="12"/>
        <v>0.34467272347216982</v>
      </c>
      <c r="F29" s="32">
        <f t="shared" si="12"/>
        <v>0.3842261624773492</v>
      </c>
      <c r="G29" s="32">
        <f t="shared" si="12"/>
        <v>0.3738811233392389</v>
      </c>
      <c r="H29" s="32">
        <f t="shared" si="12"/>
        <v>0.38410028247312894</v>
      </c>
      <c r="I29" s="32">
        <f t="shared" si="12"/>
        <v>0.41396472929140588</v>
      </c>
      <c r="J29" s="32">
        <f t="shared" si="12"/>
        <v>0.40907876063887849</v>
      </c>
      <c r="K29" s="32">
        <f t="shared" si="12"/>
        <v>0.39332218298953103</v>
      </c>
      <c r="L29" s="32">
        <f t="shared" ref="L29:S29" si="13">L28/L34</f>
        <v>0.40683935766528745</v>
      </c>
      <c r="M29" s="32">
        <f t="shared" si="13"/>
        <v>0.39314213914116924</v>
      </c>
      <c r="N29" s="32">
        <f t="shared" si="13"/>
        <v>0.39088642183615419</v>
      </c>
      <c r="O29" s="32">
        <f t="shared" si="13"/>
        <v>0.40256787265249777</v>
      </c>
      <c r="P29" s="32">
        <f t="shared" si="13"/>
        <v>0.44835330890724301</v>
      </c>
      <c r="Q29" s="32">
        <f t="shared" si="13"/>
        <v>0.48650453813497291</v>
      </c>
      <c r="R29" s="32">
        <f t="shared" si="13"/>
        <v>0.50115420945872202</v>
      </c>
      <c r="S29" s="32">
        <f t="shared" si="13"/>
        <v>0.49378100392197416</v>
      </c>
      <c r="T29" s="32">
        <f>T28/T34</f>
        <v>0.50492954665669754</v>
      </c>
      <c r="U29" s="32">
        <f>U28/U34</f>
        <v>0.50036449783232151</v>
      </c>
      <c r="V29" s="32"/>
      <c r="W29" s="35">
        <f t="shared" si="8"/>
        <v>-4.5650488243760279E-3</v>
      </c>
      <c r="X29" s="74">
        <f t="shared" si="10"/>
        <v>-9.0409619611343771E-3</v>
      </c>
      <c r="AC29" s="1"/>
      <c r="AE29" s="1"/>
    </row>
    <row r="30" spans="1:31" x14ac:dyDescent="0.2">
      <c r="A30" s="33" t="s">
        <v>8</v>
      </c>
      <c r="B30" s="34">
        <f t="shared" ref="B30:K30" si="14">+B28*1000/B6</f>
        <v>170.92626119293439</v>
      </c>
      <c r="C30" s="34">
        <f t="shared" si="14"/>
        <v>188.43074759784392</v>
      </c>
      <c r="D30" s="34">
        <f t="shared" si="14"/>
        <v>185.48189212523289</v>
      </c>
      <c r="E30" s="34">
        <f t="shared" si="14"/>
        <v>169.80288164059047</v>
      </c>
      <c r="F30" s="34">
        <f t="shared" si="14"/>
        <v>189.98782714546562</v>
      </c>
      <c r="G30" s="34">
        <f t="shared" si="14"/>
        <v>181.2988023693199</v>
      </c>
      <c r="H30" s="34">
        <f t="shared" si="14"/>
        <v>183.15259488768396</v>
      </c>
      <c r="I30" s="34">
        <f t="shared" si="14"/>
        <v>195.01861918418012</v>
      </c>
      <c r="J30" s="34">
        <f t="shared" si="14"/>
        <v>185.33020677893839</v>
      </c>
      <c r="K30" s="34">
        <f t="shared" si="14"/>
        <v>175.95864421232145</v>
      </c>
      <c r="L30" s="34">
        <f t="shared" ref="L30:S30" si="15">L28*1000/L6</f>
        <v>192.32019452265166</v>
      </c>
      <c r="M30" s="34">
        <f t="shared" si="15"/>
        <v>181.11454322345875</v>
      </c>
      <c r="N30" s="34">
        <f t="shared" si="15"/>
        <v>176.16588156123825</v>
      </c>
      <c r="O30" s="34">
        <f t="shared" si="15"/>
        <v>186.35629888500583</v>
      </c>
      <c r="P30" s="34">
        <f t="shared" si="15"/>
        <v>214.92041179145826</v>
      </c>
      <c r="Q30" s="34">
        <f t="shared" si="15"/>
        <v>260.56680823260371</v>
      </c>
      <c r="R30" s="34">
        <f t="shared" si="15"/>
        <v>270.01946550955029</v>
      </c>
      <c r="S30" s="34">
        <f t="shared" si="15"/>
        <v>252.83239080736377</v>
      </c>
      <c r="T30" s="34">
        <f>T28/T6*1000</f>
        <v>252.68887827402276</v>
      </c>
      <c r="U30" s="34">
        <f>U28/U6*1000</f>
        <v>250.93751235129054</v>
      </c>
      <c r="V30" s="34"/>
      <c r="W30" s="35">
        <f t="shared" si="8"/>
        <v>-1.7513659227322194</v>
      </c>
      <c r="X30" s="74">
        <f t="shared" si="10"/>
        <v>-6.9309181104242751E-3</v>
      </c>
      <c r="AC30" s="5"/>
      <c r="AE30" s="1"/>
    </row>
    <row r="31" spans="1:31" x14ac:dyDescent="0.2">
      <c r="A31" s="33" t="s">
        <v>9</v>
      </c>
      <c r="B31" s="34">
        <f t="shared" ref="B31:K31" si="16">+B30/365</f>
        <v>0.46829112655598465</v>
      </c>
      <c r="C31" s="34">
        <f t="shared" si="16"/>
        <v>0.51624862355573675</v>
      </c>
      <c r="D31" s="34">
        <f t="shared" si="16"/>
        <v>0.50816956746639153</v>
      </c>
      <c r="E31" s="34">
        <f t="shared" si="16"/>
        <v>0.46521337435778209</v>
      </c>
      <c r="F31" s="34">
        <f t="shared" si="16"/>
        <v>0.52051459491908392</v>
      </c>
      <c r="G31" s="34">
        <f t="shared" si="16"/>
        <v>0.49670904758717782</v>
      </c>
      <c r="H31" s="34">
        <f t="shared" si="16"/>
        <v>0.50178793119913412</v>
      </c>
      <c r="I31" s="34">
        <f t="shared" si="16"/>
        <v>0.53429758680597295</v>
      </c>
      <c r="J31" s="34">
        <f t="shared" si="16"/>
        <v>0.50775399117517372</v>
      </c>
      <c r="K31" s="34">
        <f t="shared" si="16"/>
        <v>0.48207847729403136</v>
      </c>
      <c r="L31" s="34">
        <f t="shared" ref="L31:S31" si="17">L30/365</f>
        <v>0.52690464252781277</v>
      </c>
      <c r="M31" s="34">
        <f t="shared" si="17"/>
        <v>0.49620422800947606</v>
      </c>
      <c r="N31" s="34">
        <f t="shared" si="17"/>
        <v>0.48264625085270751</v>
      </c>
      <c r="O31" s="34">
        <f t="shared" si="17"/>
        <v>0.51056520242467351</v>
      </c>
      <c r="P31" s="34">
        <f t="shared" si="17"/>
        <v>0.58882304600399527</v>
      </c>
      <c r="Q31" s="34">
        <f t="shared" si="17"/>
        <v>0.71388166639069506</v>
      </c>
      <c r="R31" s="34">
        <f t="shared" si="17"/>
        <v>0.7397793575604118</v>
      </c>
      <c r="S31" s="34">
        <f t="shared" si="17"/>
        <v>0.69269148166401029</v>
      </c>
      <c r="T31" s="34">
        <f>T30/365</f>
        <v>0.69229829664115827</v>
      </c>
      <c r="U31" s="34">
        <f>U30/365</f>
        <v>0.68750003383915215</v>
      </c>
      <c r="V31" s="34"/>
      <c r="W31" s="35">
        <f t="shared" si="8"/>
        <v>-4.7982628020061258E-3</v>
      </c>
      <c r="X31" s="74">
        <f t="shared" si="10"/>
        <v>-6.9309181104243401E-3</v>
      </c>
      <c r="AE31" s="5"/>
    </row>
    <row r="32" spans="1:31" x14ac:dyDescent="0.2">
      <c r="M32" s="5"/>
      <c r="N32" s="5"/>
      <c r="O32" s="5"/>
      <c r="P32" s="5"/>
      <c r="Q32" s="5"/>
      <c r="R32" s="5"/>
      <c r="S32" s="5"/>
      <c r="T32" s="5"/>
      <c r="U32" s="5"/>
      <c r="V32" s="5"/>
      <c r="X32" s="8"/>
    </row>
    <row r="33" spans="1:24" x14ac:dyDescent="0.2">
      <c r="A33" s="4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X33" s="8"/>
    </row>
    <row r="34" spans="1:24" x14ac:dyDescent="0.2">
      <c r="A34" s="14" t="s">
        <v>25</v>
      </c>
      <c r="B34" s="38">
        <f>+B11+B28</f>
        <v>10898.449999999999</v>
      </c>
      <c r="C34" s="38">
        <f>+C11+C28</f>
        <v>11693.060000000001</v>
      </c>
      <c r="D34" s="38">
        <f>+D11+D28</f>
        <v>11583.27</v>
      </c>
      <c r="E34" s="38">
        <f>+E11+E28</f>
        <v>11146.689999999999</v>
      </c>
      <c r="F34" s="38">
        <f>+F11+F28</f>
        <v>11373.77</v>
      </c>
      <c r="G34" s="37">
        <v>11215.49</v>
      </c>
      <c r="H34" s="37">
        <v>11080.7</v>
      </c>
      <c r="I34" s="37">
        <v>11006.3</v>
      </c>
      <c r="J34" s="37">
        <v>10626.12</v>
      </c>
      <c r="K34" s="37">
        <v>10492.95</v>
      </c>
      <c r="L34" s="37">
        <v>11081.45</v>
      </c>
      <c r="M34" s="37">
        <f t="shared" ref="M34:S34" si="18">M11+M28</f>
        <v>10887.36</v>
      </c>
      <c r="N34" s="37">
        <f t="shared" si="18"/>
        <v>10715.44</v>
      </c>
      <c r="O34" s="37">
        <f t="shared" si="18"/>
        <v>11126.720000000001</v>
      </c>
      <c r="P34" s="37">
        <f t="shared" si="18"/>
        <v>11594.16</v>
      </c>
      <c r="Q34" s="37">
        <f t="shared" si="18"/>
        <v>13115.52</v>
      </c>
      <c r="R34" s="37">
        <f t="shared" si="18"/>
        <v>13286.15</v>
      </c>
      <c r="S34" s="37">
        <f t="shared" si="18"/>
        <v>12766.53</v>
      </c>
      <c r="T34" s="37">
        <f>T11+T28</f>
        <v>12572.150000000001</v>
      </c>
      <c r="U34" s="37">
        <f>U11+U28</f>
        <v>12688.690000000002</v>
      </c>
      <c r="V34" s="37"/>
      <c r="W34" s="38">
        <f>U34-T34</f>
        <v>116.54000000000087</v>
      </c>
      <c r="X34" s="74">
        <f>W34/T34</f>
        <v>9.2696953186209886E-3</v>
      </c>
    </row>
    <row r="35" spans="1:24" x14ac:dyDescent="0.2">
      <c r="A35" s="33" t="s">
        <v>8</v>
      </c>
      <c r="B35" s="34">
        <f t="shared" ref="B35:K35" si="19">+B34/B6*1000</f>
        <v>533.27053872877616</v>
      </c>
      <c r="C35" s="34">
        <f t="shared" si="19"/>
        <v>548.06936958050153</v>
      </c>
      <c r="D35" s="34">
        <f t="shared" si="19"/>
        <v>526.3447993820148</v>
      </c>
      <c r="E35" s="34">
        <f t="shared" si="19"/>
        <v>492.64960664721997</v>
      </c>
      <c r="F35" s="34">
        <f t="shared" si="19"/>
        <v>494.46874184853493</v>
      </c>
      <c r="G35" s="34">
        <f t="shared" si="19"/>
        <v>484.91028578840417</v>
      </c>
      <c r="H35" s="34">
        <f t="shared" si="19"/>
        <v>476.83535588260611</v>
      </c>
      <c r="I35" s="34">
        <f t="shared" si="19"/>
        <v>471.09960193468305</v>
      </c>
      <c r="J35" s="34">
        <f t="shared" si="19"/>
        <v>453.0428480068216</v>
      </c>
      <c r="K35" s="34">
        <f t="shared" si="19"/>
        <v>447.36516734171823</v>
      </c>
      <c r="L35" s="34">
        <f t="shared" ref="L35:S35" si="20">L34*1000/L6</f>
        <v>472.71777152120126</v>
      </c>
      <c r="M35" s="34">
        <f t="shared" si="20"/>
        <v>460.68463589049213</v>
      </c>
      <c r="N35" s="34">
        <f t="shared" si="20"/>
        <v>450.6830417227456</v>
      </c>
      <c r="O35" s="34">
        <f t="shared" si="20"/>
        <v>462.91895490098193</v>
      </c>
      <c r="P35" s="34">
        <f t="shared" si="20"/>
        <v>479.35502542688221</v>
      </c>
      <c r="Q35" s="34">
        <f t="shared" si="20"/>
        <v>535.58967657628227</v>
      </c>
      <c r="R35" s="34">
        <f t="shared" si="20"/>
        <v>538.79516606512834</v>
      </c>
      <c r="S35" s="34">
        <f t="shared" si="20"/>
        <v>512.03344964504868</v>
      </c>
      <c r="T35" s="34">
        <f>T34*1000/T6</f>
        <v>500.44383408964262</v>
      </c>
      <c r="U35" s="34">
        <f>U34*1000/U6</f>
        <v>501.50942650488128</v>
      </c>
      <c r="V35" s="34"/>
      <c r="W35" s="38">
        <f t="shared" ref="W35:W36" si="21">U35-T35</f>
        <v>1.0655924152386547</v>
      </c>
      <c r="X35" s="74">
        <f t="shared" ref="X35:X36" si="22">W35/T35</f>
        <v>2.1292947233071098E-3</v>
      </c>
    </row>
    <row r="36" spans="1:24" x14ac:dyDescent="0.2">
      <c r="A36" s="33" t="s">
        <v>9</v>
      </c>
      <c r="B36" s="34">
        <f t="shared" ref="B36:K36" si="23">+B35/365</f>
        <v>1.4610151745993867</v>
      </c>
      <c r="C36" s="34">
        <f t="shared" si="23"/>
        <v>1.5015599166589082</v>
      </c>
      <c r="D36" s="34">
        <f t="shared" si="23"/>
        <v>1.4420405462520953</v>
      </c>
      <c r="E36" s="34">
        <f t="shared" si="23"/>
        <v>1.3497249497184109</v>
      </c>
      <c r="F36" s="34">
        <f t="shared" si="23"/>
        <v>1.354708881776808</v>
      </c>
      <c r="G36" s="34">
        <f t="shared" si="23"/>
        <v>1.3285213309271346</v>
      </c>
      <c r="H36" s="34">
        <f t="shared" si="23"/>
        <v>1.3063982352948114</v>
      </c>
      <c r="I36" s="34">
        <f t="shared" si="23"/>
        <v>1.2906838409169399</v>
      </c>
      <c r="J36" s="34">
        <f t="shared" si="23"/>
        <v>1.2412132822104702</v>
      </c>
      <c r="K36" s="34">
        <f t="shared" si="23"/>
        <v>1.2256579927170363</v>
      </c>
      <c r="L36" s="34">
        <f t="shared" ref="L36:S36" si="24">L35/365</f>
        <v>1.2951171822498664</v>
      </c>
      <c r="M36" s="34">
        <f t="shared" si="24"/>
        <v>1.2621496873712112</v>
      </c>
      <c r="N36" s="34">
        <f t="shared" si="24"/>
        <v>1.2347480595143716</v>
      </c>
      <c r="O36" s="34">
        <f t="shared" si="24"/>
        <v>1.2682711093177588</v>
      </c>
      <c r="P36" s="34">
        <f t="shared" si="24"/>
        <v>1.3133014395257048</v>
      </c>
      <c r="Q36" s="34">
        <f t="shared" si="24"/>
        <v>1.4673689769213214</v>
      </c>
      <c r="R36" s="34">
        <f t="shared" si="24"/>
        <v>1.4761511399044611</v>
      </c>
      <c r="S36" s="34">
        <f t="shared" si="24"/>
        <v>1.4028313688905443</v>
      </c>
      <c r="T36" s="34">
        <f>T35/365</f>
        <v>1.3710789975058701</v>
      </c>
      <c r="U36" s="34">
        <f>U35/365</f>
        <v>1.3739984287804967</v>
      </c>
      <c r="V36" s="34"/>
      <c r="W36" s="38">
        <f t="shared" si="21"/>
        <v>2.9194312746265716E-3</v>
      </c>
      <c r="X36" s="74">
        <f t="shared" si="22"/>
        <v>2.1292947233071974E-3</v>
      </c>
    </row>
    <row r="40" spans="1:24" x14ac:dyDescent="0.2">
      <c r="G40" s="4"/>
    </row>
    <row r="41" spans="1:24" x14ac:dyDescent="0.2">
      <c r="B41" s="1"/>
      <c r="C41" s="1"/>
      <c r="D41" s="1"/>
      <c r="E41" s="1"/>
      <c r="F41" s="1"/>
      <c r="G41" s="1"/>
      <c r="H41" s="1"/>
    </row>
    <row r="42" spans="1:24" x14ac:dyDescent="0.2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</row>
    <row r="43" spans="1:24" x14ac:dyDescent="0.2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3"/>
    </row>
    <row r="44" spans="1:24" x14ac:dyDescent="0.2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</row>
    <row r="45" spans="1:24" x14ac:dyDescent="0.2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</row>
    <row r="46" spans="1:24" x14ac:dyDescent="0.2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</row>
    <row r="47" spans="1:24" x14ac:dyDescent="0.2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</row>
    <row r="48" spans="1:24" x14ac:dyDescent="0.2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</row>
    <row r="49" spans="2:21" x14ac:dyDescent="0.2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66"/>
      <c r="R49" s="66"/>
      <c r="S49" s="66"/>
      <c r="T49" s="66"/>
      <c r="U49" s="66"/>
    </row>
    <row r="50" spans="2:21" x14ac:dyDescent="0.2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</row>
    <row r="51" spans="2:21" x14ac:dyDescent="0.2"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</row>
    <row r="52" spans="2:21" x14ac:dyDescent="0.2">
      <c r="B52" s="5"/>
      <c r="C52" s="5"/>
      <c r="D52" s="5"/>
      <c r="E52" s="5"/>
      <c r="F52" s="5"/>
      <c r="G52" s="5"/>
      <c r="H52" s="5"/>
      <c r="I52" s="1"/>
      <c r="J52" s="1"/>
      <c r="K52" s="5"/>
    </row>
    <row r="53" spans="2:21" x14ac:dyDescent="0.2"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</row>
    <row r="54" spans="2:21" x14ac:dyDescent="0.2">
      <c r="I54" s="5"/>
    </row>
    <row r="56" spans="2:21" x14ac:dyDescent="0.2">
      <c r="I56" s="5"/>
    </row>
    <row r="57" spans="2:21" x14ac:dyDescent="0.2">
      <c r="I57" s="5"/>
    </row>
  </sheetData>
  <mergeCells count="1">
    <mergeCell ref="W9:X9"/>
  </mergeCells>
  <printOptions gridLines="1" gridLinesSet="0"/>
  <pageMargins left="0.74803149606299213" right="0.74803149606299213" top="0.98425196850393704" bottom="0.98425196850393704" header="0.51181102362204722" footer="0.51181102362204722"/>
  <pageSetup paperSize="9" scale="54" fitToHeight="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W91"/>
  <sheetViews>
    <sheetView workbookViewId="0">
      <selection activeCell="V16" sqref="V16"/>
    </sheetView>
  </sheetViews>
  <sheetFormatPr baseColWidth="10" defaultColWidth="9.140625" defaultRowHeight="12.75" x14ac:dyDescent="0.2"/>
  <cols>
    <col min="1" max="1" width="5.5703125" customWidth="1"/>
    <col min="2" max="2" width="31.42578125" customWidth="1"/>
    <col min="3" max="22" width="9.85546875" customWidth="1"/>
    <col min="23" max="24" width="10.85546875" customWidth="1"/>
  </cols>
  <sheetData>
    <row r="1" spans="1:28" ht="57" customHeight="1" x14ac:dyDescent="0.2">
      <c r="A1" s="48"/>
      <c r="B1" s="48"/>
      <c r="C1" s="48"/>
      <c r="D1" s="48"/>
      <c r="E1" s="48"/>
      <c r="F1" s="48"/>
      <c r="G1" s="48"/>
      <c r="H1" s="48"/>
      <c r="I1" s="48"/>
    </row>
    <row r="2" spans="1:28" ht="20.25" x14ac:dyDescent="0.2">
      <c r="A2" s="49" t="s">
        <v>0</v>
      </c>
      <c r="B2" s="48"/>
      <c r="C2" s="48"/>
      <c r="D2" s="48"/>
      <c r="E2" s="48"/>
      <c r="F2" s="48"/>
      <c r="G2" s="48"/>
      <c r="H2" s="48"/>
      <c r="I2" s="48"/>
    </row>
    <row r="3" spans="1:28" ht="13.5" customHeight="1" x14ac:dyDescent="0.2">
      <c r="A3" s="49"/>
      <c r="B3" s="48"/>
      <c r="C3" s="48"/>
      <c r="D3" s="48"/>
      <c r="E3" s="48"/>
      <c r="F3" s="48"/>
      <c r="G3" s="48"/>
      <c r="H3" s="48"/>
      <c r="I3" s="48"/>
    </row>
    <row r="4" spans="1:28" x14ac:dyDescent="0.2">
      <c r="A4" s="6" t="s">
        <v>26</v>
      </c>
    </row>
    <row r="5" spans="1:28" x14ac:dyDescent="0.2">
      <c r="C5" s="4"/>
      <c r="D5" s="4"/>
      <c r="E5" s="4"/>
      <c r="F5" s="4"/>
      <c r="G5" s="4"/>
      <c r="H5" s="4"/>
    </row>
    <row r="6" spans="1:28" x14ac:dyDescent="0.2">
      <c r="C6" s="4"/>
      <c r="D6" s="4"/>
      <c r="E6" s="4"/>
      <c r="F6" s="4"/>
      <c r="G6" s="4"/>
      <c r="H6" s="4"/>
    </row>
    <row r="7" spans="1:28" ht="15.75" x14ac:dyDescent="0.25">
      <c r="A7" s="9" t="s">
        <v>27</v>
      </c>
    </row>
    <row r="8" spans="1:28" x14ac:dyDescent="0.2">
      <c r="B8" s="4"/>
      <c r="C8" s="45">
        <v>2005</v>
      </c>
      <c r="D8" s="45">
        <v>2006</v>
      </c>
      <c r="E8" s="45">
        <v>2007</v>
      </c>
      <c r="F8" s="45">
        <v>2008</v>
      </c>
      <c r="G8" s="45">
        <v>2009</v>
      </c>
      <c r="H8" s="41">
        <v>2010</v>
      </c>
      <c r="I8" s="41">
        <v>2011</v>
      </c>
      <c r="J8" s="41">
        <v>2012</v>
      </c>
      <c r="K8" s="41">
        <v>2013</v>
      </c>
      <c r="L8" s="41">
        <v>2014</v>
      </c>
      <c r="M8" s="56">
        <v>2015</v>
      </c>
      <c r="N8" s="56">
        <v>2016</v>
      </c>
      <c r="O8" s="56">
        <v>2017</v>
      </c>
      <c r="P8" s="56">
        <v>2018</v>
      </c>
      <c r="Q8" s="56">
        <v>2019</v>
      </c>
      <c r="R8" s="56">
        <v>2020</v>
      </c>
      <c r="S8" s="56">
        <v>2021</v>
      </c>
      <c r="T8" s="56">
        <v>2022</v>
      </c>
      <c r="U8" s="56">
        <v>2023</v>
      </c>
      <c r="V8" s="56">
        <v>2024</v>
      </c>
      <c r="W8" s="55" t="s">
        <v>65</v>
      </c>
      <c r="X8" s="75"/>
    </row>
    <row r="9" spans="1:28" x14ac:dyDescent="0.2">
      <c r="B9" s="4"/>
      <c r="C9" s="45" t="s">
        <v>3</v>
      </c>
      <c r="D9" s="45" t="s">
        <v>3</v>
      </c>
      <c r="E9" s="45" t="s">
        <v>3</v>
      </c>
      <c r="F9" s="45" t="s">
        <v>3</v>
      </c>
      <c r="G9" s="45" t="s">
        <v>3</v>
      </c>
      <c r="H9" s="45" t="s">
        <v>3</v>
      </c>
      <c r="I9" s="45" t="s">
        <v>3</v>
      </c>
      <c r="J9" s="45" t="s">
        <v>3</v>
      </c>
      <c r="K9" s="45" t="s">
        <v>3</v>
      </c>
      <c r="L9" s="45" t="s">
        <v>3</v>
      </c>
      <c r="M9" s="57" t="s">
        <v>3</v>
      </c>
      <c r="N9" s="57" t="s">
        <v>3</v>
      </c>
      <c r="O9" s="57" t="s">
        <v>3</v>
      </c>
      <c r="P9" s="57" t="s">
        <v>3</v>
      </c>
      <c r="Q9" s="57" t="s">
        <v>3</v>
      </c>
      <c r="R9" s="57" t="s">
        <v>3</v>
      </c>
      <c r="S9" s="57" t="s">
        <v>3</v>
      </c>
      <c r="T9" s="57" t="s">
        <v>3</v>
      </c>
      <c r="U9" s="57" t="s">
        <v>3</v>
      </c>
      <c r="V9" s="57" t="s">
        <v>3</v>
      </c>
      <c r="W9" s="29" t="s">
        <v>3</v>
      </c>
      <c r="X9" s="29" t="s">
        <v>5</v>
      </c>
    </row>
    <row r="10" spans="1:28" x14ac:dyDescent="0.2">
      <c r="B10" s="33" t="s">
        <v>6</v>
      </c>
      <c r="C10" s="42">
        <v>7405.23</v>
      </c>
      <c r="D10" s="42">
        <v>7672.89</v>
      </c>
      <c r="E10" s="42">
        <v>7501.37</v>
      </c>
      <c r="F10" s="42">
        <v>7304.73</v>
      </c>
      <c r="G10" s="42">
        <v>7003.67</v>
      </c>
      <c r="H10" s="42">
        <v>7022.23</v>
      </c>
      <c r="I10" s="42">
        <v>6824.6</v>
      </c>
      <c r="J10" s="42">
        <v>6450.08</v>
      </c>
      <c r="K10" s="42">
        <v>6279.2</v>
      </c>
      <c r="L10" s="42">
        <v>6365.84</v>
      </c>
      <c r="M10" s="58">
        <v>6573.1</v>
      </c>
      <c r="N10" s="58">
        <v>6607.08</v>
      </c>
      <c r="O10" s="58">
        <v>6526.92</v>
      </c>
      <c r="P10" s="58">
        <v>6647.46</v>
      </c>
      <c r="Q10" s="58">
        <v>6395.88</v>
      </c>
      <c r="R10" s="58">
        <v>6734.76</v>
      </c>
      <c r="S10" s="58">
        <v>6627.74</v>
      </c>
      <c r="T10" s="58">
        <v>6462.66</v>
      </c>
      <c r="U10" s="58">
        <v>6224.1</v>
      </c>
      <c r="V10" s="58">
        <v>6339.72</v>
      </c>
      <c r="W10" s="36">
        <f>V10-U10</f>
        <v>115.61999999999989</v>
      </c>
      <c r="X10" s="32">
        <f>W10/U10</f>
        <v>1.8576179688629662E-2</v>
      </c>
      <c r="AA10" s="66"/>
      <c r="AB10" s="66"/>
    </row>
    <row r="11" spans="1:28" x14ac:dyDescent="0.2">
      <c r="B11" s="33" t="s">
        <v>11</v>
      </c>
      <c r="C11" s="42">
        <v>686.74</v>
      </c>
      <c r="D11" s="42">
        <v>749.1</v>
      </c>
      <c r="E11" s="42">
        <v>787.79</v>
      </c>
      <c r="F11" s="42">
        <v>828.84</v>
      </c>
      <c r="G11" s="42">
        <v>889.88</v>
      </c>
      <c r="H11" s="42">
        <v>828.71</v>
      </c>
      <c r="I11" s="42">
        <v>800.06</v>
      </c>
      <c r="J11" s="42">
        <v>763.42</v>
      </c>
      <c r="K11" s="42">
        <v>740.78</v>
      </c>
      <c r="L11" s="42">
        <v>705.05</v>
      </c>
      <c r="M11" s="30">
        <v>526.6</v>
      </c>
      <c r="N11" s="30">
        <v>554.41999999999996</v>
      </c>
      <c r="O11" s="30">
        <v>597.05999999999995</v>
      </c>
      <c r="P11" s="68">
        <v>688.87</v>
      </c>
      <c r="Q11" s="68">
        <v>717.96</v>
      </c>
      <c r="R11" s="68">
        <v>785.21</v>
      </c>
      <c r="S11" s="68">
        <v>740.86</v>
      </c>
      <c r="T11" s="68">
        <v>711.92</v>
      </c>
      <c r="U11" s="68">
        <v>688.29</v>
      </c>
      <c r="V11" s="69">
        <v>707.17</v>
      </c>
      <c r="W11" s="36">
        <f t="shared" ref="W11:W20" si="0">V11-U11</f>
        <v>18.879999999999995</v>
      </c>
      <c r="X11" s="32">
        <f t="shared" ref="X11:X20" si="1">W11/U11</f>
        <v>2.7430298275436221E-2</v>
      </c>
      <c r="AA11" s="1"/>
      <c r="AB11" s="1"/>
    </row>
    <row r="12" spans="1:28" x14ac:dyDescent="0.2">
      <c r="B12" s="33" t="s">
        <v>12</v>
      </c>
      <c r="C12" s="42">
        <v>303.08</v>
      </c>
      <c r="D12" s="42">
        <v>300.45999999999998</v>
      </c>
      <c r="E12" s="42">
        <v>334.5</v>
      </c>
      <c r="F12" s="42">
        <v>358.18</v>
      </c>
      <c r="G12" s="42">
        <v>353.2</v>
      </c>
      <c r="H12" s="42">
        <v>352.7</v>
      </c>
      <c r="I12" s="42">
        <v>344.86</v>
      </c>
      <c r="J12" s="42">
        <v>323.77999999999997</v>
      </c>
      <c r="K12" s="42">
        <v>321.89</v>
      </c>
      <c r="L12" s="42">
        <v>315.02</v>
      </c>
      <c r="M12" s="30">
        <v>353.48</v>
      </c>
      <c r="N12" s="30">
        <v>318.68</v>
      </c>
      <c r="O12" s="30">
        <v>319.32</v>
      </c>
      <c r="P12" s="68">
        <v>362.62</v>
      </c>
      <c r="Q12" s="68">
        <v>400.94</v>
      </c>
      <c r="R12" s="68">
        <v>466.76</v>
      </c>
      <c r="S12" s="68">
        <v>461.12</v>
      </c>
      <c r="T12" s="68">
        <v>447.96</v>
      </c>
      <c r="U12" s="68">
        <v>449.04</v>
      </c>
      <c r="V12" s="69">
        <v>422.12</v>
      </c>
      <c r="W12" s="36">
        <f t="shared" si="0"/>
        <v>-26.920000000000016</v>
      </c>
      <c r="X12" s="32">
        <f t="shared" si="1"/>
        <v>-5.9950115802601137E-2</v>
      </c>
      <c r="AA12" s="1"/>
      <c r="AB12" s="1"/>
    </row>
    <row r="13" spans="1:28" x14ac:dyDescent="0.2">
      <c r="B13" s="33" t="s">
        <v>13</v>
      </c>
      <c r="C13" s="42">
        <v>296.52</v>
      </c>
      <c r="D13" s="42">
        <v>384.66</v>
      </c>
      <c r="E13" s="42">
        <v>412.74</v>
      </c>
      <c r="F13" s="42">
        <v>409.06</v>
      </c>
      <c r="G13" s="42">
        <v>374.72</v>
      </c>
      <c r="H13" s="42">
        <v>355.82</v>
      </c>
      <c r="I13" s="42">
        <v>357.5</v>
      </c>
      <c r="J13" s="42">
        <v>259.82</v>
      </c>
      <c r="K13" s="42">
        <v>238.6</v>
      </c>
      <c r="L13" s="42">
        <v>236.07</v>
      </c>
      <c r="M13" s="30">
        <v>275.35000000000002</v>
      </c>
      <c r="N13" s="30">
        <v>303.31</v>
      </c>
      <c r="O13" s="30">
        <v>330.61</v>
      </c>
      <c r="P13" s="68">
        <v>370.26</v>
      </c>
      <c r="Q13" s="68">
        <v>401.54</v>
      </c>
      <c r="R13" s="68">
        <v>456.12</v>
      </c>
      <c r="S13" s="68">
        <v>424.04</v>
      </c>
      <c r="T13" s="68">
        <v>402.94</v>
      </c>
      <c r="U13" s="68">
        <v>430.6</v>
      </c>
      <c r="V13" s="69">
        <v>414.9</v>
      </c>
      <c r="W13" s="36">
        <f t="shared" si="0"/>
        <v>-15.700000000000045</v>
      </c>
      <c r="X13" s="32">
        <f t="shared" si="1"/>
        <v>-3.6460752438458068E-2</v>
      </c>
      <c r="AA13" s="1"/>
      <c r="AB13" s="1"/>
    </row>
    <row r="14" spans="1:28" x14ac:dyDescent="0.2">
      <c r="B14" s="63" t="s">
        <v>14</v>
      </c>
      <c r="C14" s="42">
        <v>105.32</v>
      </c>
      <c r="D14" s="42">
        <v>133.26</v>
      </c>
      <c r="E14" s="42">
        <v>166.46</v>
      </c>
      <c r="F14" s="42">
        <v>195.48</v>
      </c>
      <c r="G14" s="42">
        <v>200.58</v>
      </c>
      <c r="H14" s="42">
        <v>199.4</v>
      </c>
      <c r="I14" s="42">
        <v>197.34</v>
      </c>
      <c r="J14" s="42">
        <v>197.84</v>
      </c>
      <c r="K14" s="42">
        <v>188.16</v>
      </c>
      <c r="L14" s="42">
        <v>203.66</v>
      </c>
      <c r="M14" s="30">
        <v>210.66</v>
      </c>
      <c r="N14" s="30">
        <v>226.34</v>
      </c>
      <c r="O14" s="30">
        <v>249.64</v>
      </c>
      <c r="P14" s="68">
        <v>283.98</v>
      </c>
      <c r="Q14" s="68">
        <v>342.68</v>
      </c>
      <c r="R14" s="68">
        <v>399.98</v>
      </c>
      <c r="S14" s="68">
        <v>399.2</v>
      </c>
      <c r="T14" s="68">
        <v>387.78</v>
      </c>
      <c r="U14" s="68">
        <v>380.08</v>
      </c>
      <c r="V14" s="69">
        <v>390.3</v>
      </c>
      <c r="W14" s="36">
        <f t="shared" si="0"/>
        <v>10.220000000000027</v>
      </c>
      <c r="X14" s="32">
        <f t="shared" si="1"/>
        <v>2.688907598400344E-2</v>
      </c>
      <c r="AA14" s="1"/>
      <c r="AB14" s="1"/>
    </row>
    <row r="15" spans="1:28" x14ac:dyDescent="0.2">
      <c r="B15" s="63" t="s">
        <v>28</v>
      </c>
      <c r="C15" s="42">
        <v>724.5</v>
      </c>
      <c r="D15" s="42">
        <v>736</v>
      </c>
      <c r="E15" s="42">
        <v>736.02</v>
      </c>
      <c r="F15" s="42">
        <v>487.04</v>
      </c>
      <c r="G15" s="42">
        <v>715.47</v>
      </c>
      <c r="H15" s="42">
        <v>586.21</v>
      </c>
      <c r="I15" s="42">
        <v>543.05999999999995</v>
      </c>
      <c r="J15" s="42">
        <v>735.15</v>
      </c>
      <c r="K15" s="42">
        <v>525.16999999999996</v>
      </c>
      <c r="L15" s="42">
        <v>446.71</v>
      </c>
      <c r="M15" s="30">
        <v>863.8</v>
      </c>
      <c r="N15" s="30">
        <v>298.92</v>
      </c>
      <c r="O15" s="30" t="s">
        <v>19</v>
      </c>
      <c r="P15" s="66" t="s">
        <v>19</v>
      </c>
      <c r="Q15" s="66" t="s">
        <v>19</v>
      </c>
      <c r="R15" s="66" t="s">
        <v>20</v>
      </c>
      <c r="S15" s="66" t="s">
        <v>19</v>
      </c>
      <c r="T15" s="66" t="s">
        <v>19</v>
      </c>
      <c r="U15" s="66" t="s">
        <v>19</v>
      </c>
      <c r="V15" s="66" t="s">
        <v>19</v>
      </c>
      <c r="W15" s="36"/>
      <c r="X15" s="32"/>
      <c r="AA15" s="1"/>
      <c r="AB15" s="5"/>
    </row>
    <row r="16" spans="1:28" x14ac:dyDescent="0.2">
      <c r="B16" s="33" t="s">
        <v>17</v>
      </c>
      <c r="C16" s="42">
        <v>0.69</v>
      </c>
      <c r="D16" s="42">
        <v>0.97</v>
      </c>
      <c r="E16" s="42">
        <v>1.48</v>
      </c>
      <c r="F16" s="42">
        <v>2.5099999999999998</v>
      </c>
      <c r="G16" s="42">
        <v>1.82</v>
      </c>
      <c r="H16" s="42">
        <v>1.96</v>
      </c>
      <c r="I16" s="42">
        <v>1.8</v>
      </c>
      <c r="J16" s="42">
        <v>1.18</v>
      </c>
      <c r="K16" s="42">
        <v>0.81</v>
      </c>
      <c r="L16" s="42">
        <v>1.43</v>
      </c>
      <c r="M16" s="30">
        <v>1.48</v>
      </c>
      <c r="N16" s="30">
        <v>1.1299999999999999</v>
      </c>
      <c r="O16" s="30">
        <v>0.88</v>
      </c>
      <c r="P16" s="68">
        <v>1.58</v>
      </c>
      <c r="Q16" s="68">
        <v>0.73</v>
      </c>
      <c r="R16" s="68">
        <v>1.64</v>
      </c>
      <c r="S16" s="68"/>
      <c r="T16" s="68">
        <v>1.62</v>
      </c>
      <c r="U16" s="68">
        <v>1.75</v>
      </c>
      <c r="V16" s="69">
        <v>1.69</v>
      </c>
      <c r="W16" s="36">
        <f t="shared" si="0"/>
        <v>-6.0000000000000053E-2</v>
      </c>
      <c r="X16" s="32">
        <f t="shared" si="1"/>
        <v>-3.4285714285714315E-2</v>
      </c>
      <c r="AA16" s="1"/>
    </row>
    <row r="17" spans="1:49" x14ac:dyDescent="0.2">
      <c r="B17" s="33" t="s">
        <v>18</v>
      </c>
      <c r="C17" s="42">
        <v>1.01</v>
      </c>
      <c r="D17" s="42" t="s">
        <v>19</v>
      </c>
      <c r="E17" s="42">
        <v>1.46</v>
      </c>
      <c r="F17" s="42" t="s">
        <v>19</v>
      </c>
      <c r="G17" s="42" t="s">
        <v>19</v>
      </c>
      <c r="H17" s="42">
        <v>1.38</v>
      </c>
      <c r="I17" s="42" t="s">
        <v>19</v>
      </c>
      <c r="J17" s="42" t="s">
        <v>19</v>
      </c>
      <c r="K17" s="42" t="s">
        <v>19</v>
      </c>
      <c r="L17" s="42" t="s">
        <v>19</v>
      </c>
      <c r="M17" s="58" t="s">
        <v>20</v>
      </c>
      <c r="N17" s="58" t="s">
        <v>19</v>
      </c>
      <c r="O17" s="58" t="s">
        <v>19</v>
      </c>
      <c r="P17" s="66" t="s">
        <v>19</v>
      </c>
      <c r="Q17" s="66" t="s">
        <v>19</v>
      </c>
      <c r="R17" s="66" t="s">
        <v>19</v>
      </c>
      <c r="S17" s="66" t="s">
        <v>19</v>
      </c>
      <c r="T17" s="66" t="s">
        <v>19</v>
      </c>
      <c r="U17" s="66" t="s">
        <v>19</v>
      </c>
      <c r="V17" s="66" t="s">
        <v>19</v>
      </c>
      <c r="W17" s="36"/>
      <c r="X17" s="32"/>
      <c r="AA17" s="66"/>
      <c r="AB17" s="5"/>
    </row>
    <row r="18" spans="1:49" x14ac:dyDescent="0.2">
      <c r="B18" s="33" t="s">
        <v>29</v>
      </c>
      <c r="C18" s="42" t="s">
        <v>19</v>
      </c>
      <c r="D18" s="42" t="s">
        <v>19</v>
      </c>
      <c r="E18" s="42">
        <v>0.26</v>
      </c>
      <c r="F18" s="42">
        <v>24.43</v>
      </c>
      <c r="G18" s="42">
        <v>29.03</v>
      </c>
      <c r="H18" s="42">
        <v>38</v>
      </c>
      <c r="I18" s="42">
        <v>43.96</v>
      </c>
      <c r="J18" s="42">
        <v>42.9</v>
      </c>
      <c r="K18" s="42">
        <v>40.72</v>
      </c>
      <c r="L18" s="42">
        <v>41.76</v>
      </c>
      <c r="M18" s="30">
        <v>50.22</v>
      </c>
      <c r="N18" s="30">
        <v>58.13</v>
      </c>
      <c r="O18" s="30">
        <v>55.69</v>
      </c>
      <c r="P18" s="68">
        <v>68.14</v>
      </c>
      <c r="Q18" s="68">
        <v>92.74</v>
      </c>
      <c r="R18" s="68">
        <v>88.33</v>
      </c>
      <c r="S18" s="68">
        <v>87.11</v>
      </c>
      <c r="T18" s="68">
        <v>84</v>
      </c>
      <c r="U18" s="68">
        <v>79.73</v>
      </c>
      <c r="V18" s="69">
        <v>80.709999999999994</v>
      </c>
      <c r="W18" s="36">
        <f t="shared" si="0"/>
        <v>0.97999999999998977</v>
      </c>
      <c r="X18" s="32">
        <f t="shared" si="1"/>
        <v>1.2291483757682048E-2</v>
      </c>
      <c r="AA18" s="5"/>
    </row>
    <row r="19" spans="1:49" x14ac:dyDescent="0.2">
      <c r="B19" s="33" t="s">
        <v>22</v>
      </c>
      <c r="C19" s="42"/>
      <c r="D19" s="42"/>
      <c r="E19" s="42"/>
      <c r="F19" s="42"/>
      <c r="G19" s="42"/>
      <c r="H19" s="42"/>
      <c r="I19" s="42"/>
      <c r="J19" s="42">
        <v>2.23</v>
      </c>
      <c r="K19" s="42">
        <v>2.4300000000000002</v>
      </c>
      <c r="L19" s="42">
        <v>3.04</v>
      </c>
      <c r="M19" s="42">
        <v>3.2</v>
      </c>
      <c r="N19" s="42">
        <v>3.99</v>
      </c>
      <c r="O19" s="58">
        <v>2.67</v>
      </c>
      <c r="P19" s="69">
        <v>2.5</v>
      </c>
      <c r="Q19" s="69">
        <v>3.79</v>
      </c>
      <c r="R19" s="69">
        <v>4.71</v>
      </c>
      <c r="S19" s="69">
        <v>3.54</v>
      </c>
      <c r="T19" s="69">
        <v>2.91</v>
      </c>
      <c r="U19" s="69">
        <v>5.19</v>
      </c>
      <c r="V19" s="69">
        <v>2.0699999999999998</v>
      </c>
      <c r="W19" s="36">
        <f t="shared" si="0"/>
        <v>-3.1200000000000006</v>
      </c>
      <c r="X19" s="32">
        <f t="shared" si="1"/>
        <v>-0.60115606936416188</v>
      </c>
    </row>
    <row r="20" spans="1:49" x14ac:dyDescent="0.2">
      <c r="B20" s="14" t="s">
        <v>24</v>
      </c>
      <c r="C20" s="37">
        <f t="shared" ref="C20:L20" si="2">SUM(C10:C19)</f>
        <v>9523.09</v>
      </c>
      <c r="D20" s="37">
        <f t="shared" si="2"/>
        <v>9977.3399999999983</v>
      </c>
      <c r="E20" s="37">
        <f t="shared" si="2"/>
        <v>9942.0799999999981</v>
      </c>
      <c r="F20" s="37">
        <f t="shared" si="2"/>
        <v>9610.27</v>
      </c>
      <c r="G20" s="37">
        <f t="shared" si="2"/>
        <v>9568.369999999999</v>
      </c>
      <c r="H20" s="37">
        <f t="shared" si="2"/>
        <v>9386.409999999998</v>
      </c>
      <c r="I20" s="37">
        <f t="shared" si="2"/>
        <v>9113.1799999999985</v>
      </c>
      <c r="J20" s="37">
        <f t="shared" si="2"/>
        <v>8776.4</v>
      </c>
      <c r="K20" s="37">
        <f t="shared" si="2"/>
        <v>8337.7599999999984</v>
      </c>
      <c r="L20" s="37">
        <f t="shared" si="2"/>
        <v>8318.58</v>
      </c>
      <c r="M20" s="37">
        <f t="shared" ref="M20:S20" si="3">SUM(M10:M19)</f>
        <v>8857.89</v>
      </c>
      <c r="N20" s="37">
        <f t="shared" si="3"/>
        <v>8371.9999999999982</v>
      </c>
      <c r="O20" s="37">
        <f t="shared" si="3"/>
        <v>8082.7899999999991</v>
      </c>
      <c r="P20" s="37">
        <f t="shared" si="3"/>
        <v>8425.41</v>
      </c>
      <c r="Q20" s="37">
        <f t="shared" si="3"/>
        <v>8356.26</v>
      </c>
      <c r="R20" s="73">
        <f t="shared" si="3"/>
        <v>8937.5099999999984</v>
      </c>
      <c r="S20" s="73">
        <f t="shared" si="3"/>
        <v>8743.6100000000024</v>
      </c>
      <c r="T20" s="73">
        <f>SUM(T10:T19)</f>
        <v>8501.7900000000009</v>
      </c>
      <c r="U20" s="73">
        <f>SUM(U10:U19)</f>
        <v>8258.7800000000007</v>
      </c>
      <c r="V20" s="73">
        <f>SUM(V10:V19)</f>
        <v>8358.6799999999985</v>
      </c>
      <c r="W20" s="73">
        <f t="shared" si="0"/>
        <v>99.899999999997817</v>
      </c>
      <c r="X20" s="32">
        <f t="shared" si="1"/>
        <v>1.2096217601146635E-2</v>
      </c>
      <c r="AE20" s="76"/>
      <c r="AF20" s="76"/>
      <c r="AG20" s="76"/>
      <c r="AH20" s="76"/>
      <c r="AI20" s="76"/>
      <c r="AJ20" s="66"/>
      <c r="AK20" s="66"/>
      <c r="AL20" s="66"/>
      <c r="AM20" s="66"/>
      <c r="AN20" s="66"/>
      <c r="AO20" s="66"/>
      <c r="AQ20" s="5"/>
    </row>
    <row r="22" spans="1:49" x14ac:dyDescent="0.2">
      <c r="B22" s="64" t="s">
        <v>30</v>
      </c>
    </row>
    <row r="23" spans="1:49" x14ac:dyDescent="0.2">
      <c r="U23" s="5"/>
      <c r="V23" s="5"/>
      <c r="W23" s="5"/>
    </row>
    <row r="24" spans="1:49" ht="15.75" x14ac:dyDescent="0.25">
      <c r="A24" s="9" t="s">
        <v>31</v>
      </c>
    </row>
    <row r="25" spans="1:49" x14ac:dyDescent="0.2">
      <c r="B25" s="4"/>
      <c r="C25" s="41">
        <v>2005</v>
      </c>
      <c r="D25" s="41">
        <v>2006</v>
      </c>
      <c r="E25" s="41">
        <v>2007</v>
      </c>
      <c r="F25" s="41">
        <v>2008</v>
      </c>
      <c r="G25" s="41">
        <v>2009</v>
      </c>
      <c r="H25" s="41">
        <v>2010</v>
      </c>
      <c r="I25" s="41">
        <v>2011</v>
      </c>
      <c r="J25" s="41">
        <v>2012</v>
      </c>
      <c r="K25" s="41">
        <v>2013</v>
      </c>
      <c r="L25" s="41">
        <v>2014</v>
      </c>
      <c r="M25" s="56">
        <v>2015</v>
      </c>
      <c r="N25" s="56">
        <v>2016</v>
      </c>
      <c r="O25" s="56">
        <v>2017</v>
      </c>
      <c r="P25" s="56">
        <v>2018</v>
      </c>
      <c r="Q25" s="56">
        <v>2019</v>
      </c>
      <c r="R25" s="56">
        <v>2020</v>
      </c>
      <c r="S25" s="56">
        <v>2021</v>
      </c>
      <c r="T25" s="56">
        <v>2022</v>
      </c>
      <c r="U25" s="56">
        <v>2023</v>
      </c>
      <c r="V25" s="56">
        <v>2024</v>
      </c>
      <c r="W25" s="55" t="s">
        <v>65</v>
      </c>
      <c r="X25" s="21"/>
    </row>
    <row r="26" spans="1:49" x14ac:dyDescent="0.2">
      <c r="B26" s="4"/>
      <c r="C26" s="44" t="s">
        <v>3</v>
      </c>
      <c r="D26" s="44" t="s">
        <v>3</v>
      </c>
      <c r="E26" s="44" t="s">
        <v>3</v>
      </c>
      <c r="F26" s="44" t="s">
        <v>3</v>
      </c>
      <c r="G26" s="44" t="s">
        <v>3</v>
      </c>
      <c r="H26" s="44" t="s">
        <v>3</v>
      </c>
      <c r="I26" s="44" t="s">
        <v>3</v>
      </c>
      <c r="J26" s="44" t="s">
        <v>3</v>
      </c>
      <c r="K26" s="44" t="s">
        <v>3</v>
      </c>
      <c r="L26" s="44" t="s">
        <v>3</v>
      </c>
      <c r="M26" s="41" t="s">
        <v>3</v>
      </c>
      <c r="N26" s="41" t="s">
        <v>3</v>
      </c>
      <c r="O26" s="41" t="s">
        <v>3</v>
      </c>
      <c r="P26" s="41" t="s">
        <v>3</v>
      </c>
      <c r="Q26" s="41" t="s">
        <v>3</v>
      </c>
      <c r="R26" s="41" t="s">
        <v>3</v>
      </c>
      <c r="S26" s="41" t="s">
        <v>3</v>
      </c>
      <c r="T26" s="41" t="s">
        <v>3</v>
      </c>
      <c r="U26" s="41" t="s">
        <v>3</v>
      </c>
      <c r="V26" s="41" t="s">
        <v>3</v>
      </c>
      <c r="W26" s="15" t="s">
        <v>3</v>
      </c>
      <c r="X26" s="28" t="s">
        <v>5</v>
      </c>
    </row>
    <row r="27" spans="1:49" x14ac:dyDescent="0.2">
      <c r="B27" s="4" t="s">
        <v>32</v>
      </c>
    </row>
    <row r="28" spans="1:49" x14ac:dyDescent="0.2">
      <c r="B28" s="12" t="s">
        <v>12</v>
      </c>
      <c r="C28" s="30">
        <v>12</v>
      </c>
      <c r="D28" s="30">
        <v>10.4</v>
      </c>
      <c r="E28" s="30">
        <v>7.2</v>
      </c>
      <c r="F28" s="30">
        <v>9.6</v>
      </c>
      <c r="G28" s="30">
        <v>9.6</v>
      </c>
      <c r="H28" s="30">
        <v>9.6</v>
      </c>
      <c r="I28" s="30">
        <v>9.6</v>
      </c>
      <c r="J28" s="30">
        <v>9.6</v>
      </c>
      <c r="K28" s="30">
        <v>9.6</v>
      </c>
      <c r="L28" s="30">
        <v>9.6</v>
      </c>
      <c r="M28" s="30">
        <v>9.6</v>
      </c>
      <c r="N28" s="30">
        <v>19.2</v>
      </c>
      <c r="O28" s="30">
        <v>19.2</v>
      </c>
      <c r="P28" s="30">
        <v>19.2</v>
      </c>
      <c r="Q28" s="30">
        <v>19.2</v>
      </c>
      <c r="R28" s="30">
        <v>19.2</v>
      </c>
      <c r="S28" s="30">
        <v>19.2</v>
      </c>
      <c r="T28" s="30">
        <v>19.2</v>
      </c>
      <c r="U28" s="30">
        <v>19.2</v>
      </c>
      <c r="V28" s="58">
        <v>19.2</v>
      </c>
      <c r="W28" s="35">
        <f>V28-U28</f>
        <v>0</v>
      </c>
      <c r="X28" s="16">
        <f>W28/U28</f>
        <v>0</v>
      </c>
    </row>
    <row r="29" spans="1:49" x14ac:dyDescent="0.2">
      <c r="B29" s="12" t="s">
        <v>13</v>
      </c>
      <c r="C29" s="30">
        <v>99.46</v>
      </c>
      <c r="D29" s="30">
        <v>158.97999999999999</v>
      </c>
      <c r="E29" s="30">
        <v>106.44</v>
      </c>
      <c r="F29" s="30">
        <v>123.74</v>
      </c>
      <c r="G29" s="30">
        <v>122.82</v>
      </c>
      <c r="H29" s="30">
        <v>123.32</v>
      </c>
      <c r="I29" s="30">
        <v>94.16</v>
      </c>
      <c r="J29" s="30">
        <v>114.5</v>
      </c>
      <c r="K29" s="30">
        <v>118.82</v>
      </c>
      <c r="L29" s="30">
        <v>136.26</v>
      </c>
      <c r="M29" s="30">
        <v>137.62</v>
      </c>
      <c r="N29" s="30">
        <v>142.13999999999999</v>
      </c>
      <c r="O29" s="30">
        <v>135.04</v>
      </c>
      <c r="P29" s="30">
        <v>152.01</v>
      </c>
      <c r="Q29" s="30">
        <v>184.06</v>
      </c>
      <c r="R29" s="30">
        <v>172.94</v>
      </c>
      <c r="S29" s="30">
        <v>175.05</v>
      </c>
      <c r="T29" s="30">
        <v>173.98</v>
      </c>
      <c r="U29" s="30">
        <v>125.82</v>
      </c>
      <c r="V29" s="58">
        <v>174.24</v>
      </c>
      <c r="W29" s="35">
        <f t="shared" ref="W29:W40" si="4">V29-U29</f>
        <v>48.420000000000016</v>
      </c>
      <c r="X29" s="16">
        <f>W29/U29</f>
        <v>0.38483547925608025</v>
      </c>
      <c r="AA29" s="1"/>
      <c r="AC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5"/>
    </row>
    <row r="30" spans="1:49" x14ac:dyDescent="0.2">
      <c r="B30" s="12" t="s">
        <v>14</v>
      </c>
      <c r="C30" s="30">
        <v>19.739999999999998</v>
      </c>
      <c r="D30" s="30">
        <v>17.18</v>
      </c>
      <c r="E30" s="30">
        <v>15.6</v>
      </c>
      <c r="F30" s="30">
        <v>17.84</v>
      </c>
      <c r="G30" s="30">
        <v>17.22</v>
      </c>
      <c r="H30" s="30">
        <v>19.64</v>
      </c>
      <c r="I30" s="30">
        <v>21.06</v>
      </c>
      <c r="J30" s="30">
        <v>21.44</v>
      </c>
      <c r="K30" s="30">
        <v>20.8</v>
      </c>
      <c r="L30" s="30">
        <v>12.04</v>
      </c>
      <c r="M30" s="30">
        <v>10.42</v>
      </c>
      <c r="N30" s="30">
        <v>16.48</v>
      </c>
      <c r="O30" s="30">
        <v>14.56</v>
      </c>
      <c r="P30" s="30">
        <v>29.62</v>
      </c>
      <c r="Q30" s="30">
        <v>23.3</v>
      </c>
      <c r="R30" s="30">
        <v>17.68</v>
      </c>
      <c r="S30" s="30">
        <v>11.44</v>
      </c>
      <c r="T30" s="30">
        <v>10.76</v>
      </c>
      <c r="U30" s="30">
        <v>21.76</v>
      </c>
      <c r="V30" s="58">
        <v>13.5</v>
      </c>
      <c r="W30" s="35">
        <f t="shared" si="4"/>
        <v>-8.2600000000000016</v>
      </c>
      <c r="X30" s="16">
        <f t="shared" ref="X30:X40" si="5">W30/U30</f>
        <v>-0.37959558823529416</v>
      </c>
      <c r="AA30" s="1"/>
      <c r="AC30" s="1"/>
    </row>
    <row r="31" spans="1:49" x14ac:dyDescent="0.2">
      <c r="B31" s="12" t="s">
        <v>15</v>
      </c>
      <c r="C31" s="30">
        <v>325.82</v>
      </c>
      <c r="D31" s="30">
        <v>503.04</v>
      </c>
      <c r="E31" s="30">
        <v>482.12</v>
      </c>
      <c r="F31" s="30">
        <v>304.36</v>
      </c>
      <c r="G31" s="30">
        <v>399.9</v>
      </c>
      <c r="H31" s="30">
        <v>379.22</v>
      </c>
      <c r="I31" s="30">
        <v>306.3</v>
      </c>
      <c r="J31" s="30">
        <v>339.8</v>
      </c>
      <c r="K31" s="30">
        <v>283.75</v>
      </c>
      <c r="L31" s="30">
        <v>196.24</v>
      </c>
      <c r="M31" s="30">
        <v>220.22</v>
      </c>
      <c r="N31" s="30">
        <v>249.42</v>
      </c>
      <c r="O31" s="30">
        <v>255.94</v>
      </c>
      <c r="P31" s="30">
        <v>253.82</v>
      </c>
      <c r="Q31" s="30">
        <v>262.38</v>
      </c>
      <c r="R31" s="30">
        <v>436.74</v>
      </c>
      <c r="S31" s="30">
        <v>467.76</v>
      </c>
      <c r="T31" s="30">
        <v>410.64</v>
      </c>
      <c r="U31" s="30">
        <v>452.36</v>
      </c>
      <c r="V31" s="58">
        <v>435.06</v>
      </c>
      <c r="W31" s="35">
        <f t="shared" si="4"/>
        <v>-17.300000000000011</v>
      </c>
      <c r="X31" s="16">
        <f t="shared" si="5"/>
        <v>-3.8243876558493262E-2</v>
      </c>
      <c r="AA31" s="1"/>
      <c r="AC31" s="1"/>
    </row>
    <row r="32" spans="1:49" x14ac:dyDescent="0.2">
      <c r="B32" s="12" t="s">
        <v>16</v>
      </c>
      <c r="C32" s="30">
        <v>149.5</v>
      </c>
      <c r="D32" s="30">
        <v>185.5</v>
      </c>
      <c r="E32" s="30">
        <v>211.08</v>
      </c>
      <c r="F32" s="30">
        <v>162.53</v>
      </c>
      <c r="G32" s="30">
        <v>182.1</v>
      </c>
      <c r="H32" s="30">
        <v>196.34</v>
      </c>
      <c r="I32" s="30">
        <v>235.1</v>
      </c>
      <c r="J32" s="30">
        <v>307.45999999999998</v>
      </c>
      <c r="K32" s="30">
        <v>249.15</v>
      </c>
      <c r="L32" s="30">
        <v>231.64</v>
      </c>
      <c r="M32" s="30">
        <v>202.54</v>
      </c>
      <c r="N32" s="30">
        <v>320.32</v>
      </c>
      <c r="O32" s="30">
        <v>638.12</v>
      </c>
      <c r="P32" s="30">
        <v>662.53</v>
      </c>
      <c r="Q32" s="30">
        <v>1093.92</v>
      </c>
      <c r="R32" s="30">
        <v>1695.08</v>
      </c>
      <c r="S32" s="30">
        <v>1932.34</v>
      </c>
      <c r="T32" s="30">
        <v>1814.78</v>
      </c>
      <c r="U32" s="30">
        <v>2051.4499999999998</v>
      </c>
      <c r="V32" s="58">
        <v>1958.66</v>
      </c>
      <c r="W32" s="35">
        <f t="shared" si="4"/>
        <v>-92.789999999999736</v>
      </c>
      <c r="X32" s="16">
        <f t="shared" si="5"/>
        <v>-4.5231421677350045E-2</v>
      </c>
      <c r="AA32" s="1"/>
      <c r="AC32" s="1"/>
    </row>
    <row r="33" spans="2:29" x14ac:dyDescent="0.2">
      <c r="B33" s="12" t="s">
        <v>21</v>
      </c>
      <c r="C33" s="30">
        <v>2.8</v>
      </c>
      <c r="D33" s="30">
        <v>5.4</v>
      </c>
      <c r="E33" s="30">
        <v>11.89</v>
      </c>
      <c r="F33" s="30">
        <v>9.6</v>
      </c>
      <c r="G33" s="30">
        <v>13.11</v>
      </c>
      <c r="H33" s="30">
        <v>11.58</v>
      </c>
      <c r="I33" s="30">
        <v>12.39</v>
      </c>
      <c r="J33" s="30">
        <v>9.61</v>
      </c>
      <c r="K33" s="30">
        <v>9.94</v>
      </c>
      <c r="L33" s="30">
        <v>9.64</v>
      </c>
      <c r="M33" s="30">
        <v>13.99</v>
      </c>
      <c r="N33" s="30">
        <v>19.059999999999999</v>
      </c>
      <c r="O33" s="30">
        <v>18.010000000000002</v>
      </c>
      <c r="P33" s="30">
        <v>17.32</v>
      </c>
      <c r="Q33" s="30">
        <v>15.94</v>
      </c>
      <c r="R33" s="30">
        <v>18.489999999999998</v>
      </c>
      <c r="S33" s="30">
        <v>19.579999999999998</v>
      </c>
      <c r="T33" s="30">
        <v>18</v>
      </c>
      <c r="U33" s="30">
        <v>20.87</v>
      </c>
      <c r="V33" s="58">
        <v>19.89</v>
      </c>
      <c r="W33" s="35">
        <f t="shared" si="4"/>
        <v>-0.98000000000000043</v>
      </c>
      <c r="X33" s="16">
        <f t="shared" si="5"/>
        <v>-4.6957355055103039E-2</v>
      </c>
      <c r="AA33" s="66"/>
      <c r="AC33" s="1"/>
    </row>
    <row r="34" spans="2:29" x14ac:dyDescent="0.2">
      <c r="B34" s="12" t="s">
        <v>33</v>
      </c>
      <c r="C34" s="30">
        <v>17.68</v>
      </c>
      <c r="D34" s="30">
        <v>17.55</v>
      </c>
      <c r="E34" s="30">
        <v>19.54</v>
      </c>
      <c r="F34" s="30">
        <v>9.0399999999999991</v>
      </c>
      <c r="G34" s="30">
        <v>15.14</v>
      </c>
      <c r="H34" s="30">
        <v>16.68</v>
      </c>
      <c r="I34" s="30">
        <v>17.760000000000002</v>
      </c>
      <c r="J34" s="30">
        <v>23.4</v>
      </c>
      <c r="K34" s="30">
        <v>24.08</v>
      </c>
      <c r="L34" s="30">
        <v>33.380000000000003</v>
      </c>
      <c r="M34" s="30">
        <v>31.2</v>
      </c>
      <c r="N34" s="30">
        <v>25.56</v>
      </c>
      <c r="O34" s="30">
        <v>30.24</v>
      </c>
      <c r="P34" s="30">
        <v>23.2</v>
      </c>
      <c r="Q34" s="30">
        <v>27.68</v>
      </c>
      <c r="R34" s="30">
        <v>30.02</v>
      </c>
      <c r="S34" s="30">
        <v>33.020000000000003</v>
      </c>
      <c r="T34" s="30">
        <v>38.94</v>
      </c>
      <c r="U34" s="30">
        <v>40.799999999999997</v>
      </c>
      <c r="V34" s="58">
        <v>35.380000000000003</v>
      </c>
      <c r="W34" s="35">
        <f t="shared" si="4"/>
        <v>-5.4199999999999946</v>
      </c>
      <c r="X34" s="16">
        <f t="shared" si="5"/>
        <v>-0.13284313725490185</v>
      </c>
      <c r="AA34" s="1"/>
      <c r="AC34" s="1"/>
    </row>
    <row r="35" spans="2:29" x14ac:dyDescent="0.2">
      <c r="B35" s="12" t="s">
        <v>34</v>
      </c>
      <c r="C35" s="30">
        <v>118.41</v>
      </c>
      <c r="D35" s="30">
        <v>129.33000000000001</v>
      </c>
      <c r="E35" s="30">
        <v>108.78</v>
      </c>
      <c r="F35" s="30">
        <v>98.87</v>
      </c>
      <c r="G35" s="30">
        <v>96.28</v>
      </c>
      <c r="H35" s="30">
        <v>71.209999999999994</v>
      </c>
      <c r="I35" s="30">
        <v>45.54</v>
      </c>
      <c r="J35" s="30">
        <v>32.56</v>
      </c>
      <c r="K35" s="30">
        <v>29.42</v>
      </c>
      <c r="L35" s="30">
        <v>27.76</v>
      </c>
      <c r="M35" s="30">
        <v>33.020000000000003</v>
      </c>
      <c r="N35" s="30">
        <v>41.8</v>
      </c>
      <c r="O35" s="30">
        <v>47.04</v>
      </c>
      <c r="P35" s="30">
        <v>49.17</v>
      </c>
      <c r="Q35" s="30">
        <v>59.37</v>
      </c>
      <c r="R35" s="30">
        <v>72.489999999999995</v>
      </c>
      <c r="S35" s="30">
        <v>59.39</v>
      </c>
      <c r="T35" s="30">
        <v>46.77</v>
      </c>
      <c r="U35" s="30">
        <v>36.39</v>
      </c>
      <c r="V35" s="58">
        <v>35.56</v>
      </c>
      <c r="W35" s="35">
        <f t="shared" si="4"/>
        <v>-0.82999999999999829</v>
      </c>
      <c r="X35" s="16">
        <f t="shared" si="5"/>
        <v>-2.280846386369877E-2</v>
      </c>
      <c r="AA35" s="66"/>
      <c r="AC35" s="1"/>
    </row>
    <row r="36" spans="2:29" x14ac:dyDescent="0.2">
      <c r="B36" s="12" t="s">
        <v>35</v>
      </c>
      <c r="C36" s="30">
        <v>287.94</v>
      </c>
      <c r="D36" s="30">
        <v>338.14</v>
      </c>
      <c r="E36" s="30">
        <v>354.18</v>
      </c>
      <c r="F36" s="30">
        <v>330.34</v>
      </c>
      <c r="G36" s="30">
        <v>336.66</v>
      </c>
      <c r="H36" s="30">
        <v>350.88</v>
      </c>
      <c r="I36" s="30">
        <v>363.9</v>
      </c>
      <c r="J36" s="30">
        <v>412.24</v>
      </c>
      <c r="K36" s="30">
        <v>418</v>
      </c>
      <c r="L36" s="30">
        <v>424.34</v>
      </c>
      <c r="M36" s="30">
        <v>486.99</v>
      </c>
      <c r="N36" s="30">
        <v>542.96</v>
      </c>
      <c r="O36" s="30">
        <v>501.14</v>
      </c>
      <c r="P36" s="30">
        <v>507.08</v>
      </c>
      <c r="Q36" s="30">
        <v>554.32000000000005</v>
      </c>
      <c r="R36" s="30">
        <v>650.52</v>
      </c>
      <c r="S36" s="30">
        <v>690.76</v>
      </c>
      <c r="T36" s="30">
        <v>658.58</v>
      </c>
      <c r="U36" s="30">
        <v>556.66</v>
      </c>
      <c r="V36" s="58">
        <v>624.05999999999995</v>
      </c>
      <c r="W36" s="35">
        <f t="shared" si="4"/>
        <v>67.399999999999977</v>
      </c>
      <c r="X36" s="16">
        <f t="shared" si="5"/>
        <v>0.12107929436280671</v>
      </c>
      <c r="AA36" s="1"/>
      <c r="AB36" s="1"/>
    </row>
    <row r="37" spans="2:29" x14ac:dyDescent="0.2">
      <c r="B37" s="12" t="s">
        <v>36</v>
      </c>
      <c r="C37" s="30">
        <v>271</v>
      </c>
      <c r="D37" s="30">
        <v>260.77999999999997</v>
      </c>
      <c r="E37" s="30">
        <v>230.5</v>
      </c>
      <c r="F37" s="30">
        <v>342.9</v>
      </c>
      <c r="G37" s="30">
        <v>490.48</v>
      </c>
      <c r="H37" s="30">
        <v>534.32000000000005</v>
      </c>
      <c r="I37" s="30">
        <v>723.76</v>
      </c>
      <c r="J37" s="30">
        <v>845.42</v>
      </c>
      <c r="K37" s="30">
        <v>935.33</v>
      </c>
      <c r="L37" s="30">
        <v>830.45</v>
      </c>
      <c r="M37" s="30">
        <v>702.23</v>
      </c>
      <c r="N37" s="30">
        <v>745.8</v>
      </c>
      <c r="O37" s="30">
        <v>587.01</v>
      </c>
      <c r="P37" s="30">
        <v>538.41999999999996</v>
      </c>
      <c r="Q37" s="30">
        <v>517.58000000000004</v>
      </c>
      <c r="R37" s="30">
        <v>654.91</v>
      </c>
      <c r="S37" s="30">
        <v>706.78</v>
      </c>
      <c r="T37" s="30">
        <v>713.76</v>
      </c>
      <c r="U37" s="30">
        <v>642.1</v>
      </c>
      <c r="V37" s="58">
        <v>712.48</v>
      </c>
      <c r="W37" s="35">
        <f t="shared" si="4"/>
        <v>70.38</v>
      </c>
      <c r="X37" s="16">
        <f t="shared" si="5"/>
        <v>0.10960909515651766</v>
      </c>
      <c r="Z37" s="5"/>
      <c r="AA37" s="66"/>
      <c r="AB37" s="1"/>
    </row>
    <row r="38" spans="2:29" x14ac:dyDescent="0.2">
      <c r="B38" s="12" t="s">
        <v>37</v>
      </c>
      <c r="C38" s="30">
        <v>0.74</v>
      </c>
      <c r="D38" s="30">
        <v>0.69</v>
      </c>
      <c r="E38" s="30">
        <v>2.4900000000000002</v>
      </c>
      <c r="F38" s="30">
        <v>1.57</v>
      </c>
      <c r="G38" s="30">
        <v>2.13</v>
      </c>
      <c r="H38" s="30">
        <v>1.57</v>
      </c>
      <c r="I38" s="30">
        <v>31.39</v>
      </c>
      <c r="J38" s="30">
        <v>4.21</v>
      </c>
      <c r="K38" s="30">
        <v>58.15</v>
      </c>
      <c r="L38" s="30">
        <v>146.15</v>
      </c>
      <c r="M38" s="30">
        <v>234.84</v>
      </c>
      <c r="N38" s="30">
        <v>235.9</v>
      </c>
      <c r="O38" s="30">
        <v>245.44</v>
      </c>
      <c r="P38" s="30">
        <v>298.82</v>
      </c>
      <c r="Q38" s="30">
        <v>318.55</v>
      </c>
      <c r="R38" s="30">
        <v>239.54</v>
      </c>
      <c r="S38" s="30">
        <v>268.58</v>
      </c>
      <c r="T38" s="30">
        <v>224.18</v>
      </c>
      <c r="U38" s="30">
        <v>216.6</v>
      </c>
      <c r="V38" s="58">
        <v>184.69</v>
      </c>
      <c r="W38" s="35">
        <f t="shared" si="4"/>
        <v>-31.909999999999997</v>
      </c>
      <c r="X38" s="16">
        <f t="shared" si="5"/>
        <v>-0.14732225300092336</v>
      </c>
      <c r="AB38" s="1"/>
      <c r="AC38" s="5"/>
    </row>
    <row r="39" spans="2:29" x14ac:dyDescent="0.2">
      <c r="B39" s="12" t="s">
        <v>38</v>
      </c>
      <c r="C39" s="30" t="s">
        <v>19</v>
      </c>
      <c r="D39" s="30" t="s">
        <v>19</v>
      </c>
      <c r="E39" s="30" t="s">
        <v>19</v>
      </c>
      <c r="F39" s="30" t="s">
        <v>19</v>
      </c>
      <c r="G39" s="30" t="s">
        <v>19</v>
      </c>
      <c r="H39" s="30" t="s">
        <v>19</v>
      </c>
      <c r="I39" s="30" t="s">
        <v>19</v>
      </c>
      <c r="J39" s="30">
        <v>33.75</v>
      </c>
      <c r="K39" s="30">
        <v>36.159999999999997</v>
      </c>
      <c r="L39" s="30">
        <v>34.24</v>
      </c>
      <c r="M39" s="30">
        <v>29.54</v>
      </c>
      <c r="N39" s="30">
        <v>26.56</v>
      </c>
      <c r="O39" s="30">
        <v>26.44</v>
      </c>
      <c r="P39" s="30">
        <v>30.48</v>
      </c>
      <c r="Q39" s="30">
        <v>34.299999999999997</v>
      </c>
      <c r="R39" s="30">
        <v>15.4</v>
      </c>
      <c r="S39" s="30">
        <v>8.64</v>
      </c>
      <c r="T39" s="30">
        <v>18.7</v>
      </c>
      <c r="U39" s="30">
        <v>16.38</v>
      </c>
      <c r="V39" s="58">
        <v>15.26</v>
      </c>
      <c r="W39" s="35">
        <f t="shared" si="4"/>
        <v>-1.1199999999999992</v>
      </c>
      <c r="X39" s="16">
        <f t="shared" si="5"/>
        <v>-6.8376068376068327E-2</v>
      </c>
      <c r="AA39" s="5"/>
      <c r="AB39" s="1"/>
    </row>
    <row r="40" spans="2:29" x14ac:dyDescent="0.2">
      <c r="B40" s="12" t="s">
        <v>39</v>
      </c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>
        <v>0.3</v>
      </c>
      <c r="O40" s="30">
        <v>0.36</v>
      </c>
      <c r="P40" s="30">
        <v>0.55000000000000004</v>
      </c>
      <c r="Q40" s="30">
        <v>0.54</v>
      </c>
      <c r="R40" s="30">
        <v>0.64</v>
      </c>
      <c r="S40" s="30">
        <v>0.88</v>
      </c>
      <c r="T40" s="30">
        <v>2.3199999999999998</v>
      </c>
      <c r="U40" s="30">
        <v>2.09</v>
      </c>
      <c r="V40" s="58">
        <v>2.66</v>
      </c>
      <c r="W40" s="35">
        <f t="shared" si="4"/>
        <v>0.57000000000000028</v>
      </c>
      <c r="X40" s="16">
        <f t="shared" si="5"/>
        <v>0.27272727272727287</v>
      </c>
      <c r="AB40" s="1"/>
    </row>
    <row r="41" spans="2:29" x14ac:dyDescent="0.2">
      <c r="B41" s="12" t="s">
        <v>40</v>
      </c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>
        <v>0.45</v>
      </c>
      <c r="O41" s="30">
        <v>0.51</v>
      </c>
      <c r="P41" s="30">
        <v>0.62</v>
      </c>
      <c r="Q41" s="30">
        <v>1.04</v>
      </c>
      <c r="R41" s="30">
        <v>1.28</v>
      </c>
      <c r="S41" s="30">
        <v>1.75</v>
      </c>
      <c r="T41" s="30">
        <v>0</v>
      </c>
      <c r="U41" s="30"/>
      <c r="V41" s="58"/>
      <c r="W41" s="35"/>
      <c r="X41" s="16"/>
      <c r="AA41" s="5"/>
      <c r="AB41" s="1"/>
    </row>
    <row r="42" spans="2:29" x14ac:dyDescent="0.2">
      <c r="B42" s="12" t="s">
        <v>41</v>
      </c>
      <c r="C42" s="30">
        <v>1305.0899999999999</v>
      </c>
      <c r="D42" s="30">
        <v>1626.99</v>
      </c>
      <c r="E42" s="30">
        <v>1549.83</v>
      </c>
      <c r="F42" s="30">
        <v>1410.4</v>
      </c>
      <c r="G42" s="30">
        <v>1685.44</v>
      </c>
      <c r="H42" s="30">
        <v>1714.36</v>
      </c>
      <c r="I42" s="30">
        <v>1860.96</v>
      </c>
      <c r="J42" s="30">
        <v>2153.9899999999998</v>
      </c>
      <c r="K42" s="30">
        <v>2193.1999999999998</v>
      </c>
      <c r="L42" s="30">
        <v>2091.7399999999998</v>
      </c>
      <c r="M42" s="30">
        <f>SUM(M28:M39)</f>
        <v>2112.21</v>
      </c>
      <c r="N42" s="30">
        <f t="shared" ref="N42:T42" si="6">SUM(N28:N41)</f>
        <v>2385.9499999999998</v>
      </c>
      <c r="O42" s="30">
        <f t="shared" si="6"/>
        <v>2519.0500000000006</v>
      </c>
      <c r="P42" s="30">
        <f t="shared" si="6"/>
        <v>2582.84</v>
      </c>
      <c r="Q42" s="30">
        <f t="shared" si="6"/>
        <v>3112.1800000000003</v>
      </c>
      <c r="R42" s="30">
        <f t="shared" si="6"/>
        <v>4024.9299999999994</v>
      </c>
      <c r="S42" s="30">
        <f t="shared" si="6"/>
        <v>4395.17</v>
      </c>
      <c r="T42" s="30">
        <f t="shared" si="6"/>
        <v>4150.6099999999997</v>
      </c>
      <c r="U42" s="30">
        <f>SUM(U28:U41)</f>
        <v>4202.4799999999996</v>
      </c>
      <c r="V42" s="58">
        <f>SUM(V28:V41)</f>
        <v>4230.6399999999994</v>
      </c>
      <c r="W42" s="35">
        <f>V42-U42</f>
        <v>28.159999999999854</v>
      </c>
      <c r="X42" s="16">
        <f>W42/U42</f>
        <v>6.7008052388113342E-3</v>
      </c>
      <c r="AB42" s="1"/>
    </row>
    <row r="43" spans="2:29" x14ac:dyDescent="0.2"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5"/>
      <c r="X43" s="8"/>
      <c r="AB43" s="1"/>
    </row>
    <row r="44" spans="2:29" x14ac:dyDescent="0.2">
      <c r="B44" s="4" t="s">
        <v>42</v>
      </c>
      <c r="W44" s="5"/>
      <c r="X44" s="8"/>
    </row>
    <row r="45" spans="2:29" x14ac:dyDescent="0.2">
      <c r="B45" s="12" t="s">
        <v>17</v>
      </c>
      <c r="C45" s="30">
        <v>0.35</v>
      </c>
      <c r="D45" s="30">
        <v>0.49</v>
      </c>
      <c r="E45" s="30">
        <v>0.37</v>
      </c>
      <c r="F45" s="30">
        <v>0.28000000000000003</v>
      </c>
      <c r="G45" s="30">
        <v>0.15</v>
      </c>
      <c r="H45" s="30">
        <v>0.25</v>
      </c>
      <c r="I45" s="30">
        <v>0.27</v>
      </c>
      <c r="J45" s="30">
        <v>0.14000000000000001</v>
      </c>
      <c r="K45" s="30">
        <v>0.2</v>
      </c>
      <c r="L45" s="30">
        <v>0.18</v>
      </c>
      <c r="M45" s="30">
        <v>0.37</v>
      </c>
      <c r="N45" s="30">
        <v>0.28000000000000003</v>
      </c>
      <c r="O45" s="30">
        <v>0.22</v>
      </c>
      <c r="P45" s="30">
        <v>0.39</v>
      </c>
      <c r="Q45" s="30">
        <v>0.18</v>
      </c>
      <c r="R45" s="30">
        <v>0.41</v>
      </c>
      <c r="S45" s="30">
        <v>1.1200000000000001</v>
      </c>
      <c r="T45" s="30">
        <v>0.4</v>
      </c>
      <c r="U45" s="30">
        <v>0.44</v>
      </c>
      <c r="V45" s="58">
        <v>0.34</v>
      </c>
      <c r="W45" s="35">
        <f>V45-U45</f>
        <v>-9.9999999999999978E-2</v>
      </c>
      <c r="X45" s="16">
        <f>W45/U45</f>
        <v>-0.22727272727272721</v>
      </c>
      <c r="AB45" s="5"/>
    </row>
    <row r="46" spans="2:29" x14ac:dyDescent="0.2">
      <c r="B46" s="12" t="s">
        <v>18</v>
      </c>
      <c r="C46" s="30">
        <v>7.0000000000000007E-2</v>
      </c>
      <c r="D46" s="30">
        <v>0.08</v>
      </c>
      <c r="E46" s="30" t="s">
        <v>19</v>
      </c>
      <c r="F46" s="30" t="s">
        <v>19</v>
      </c>
      <c r="G46" s="30" t="s">
        <v>19</v>
      </c>
      <c r="H46" s="30" t="s">
        <v>19</v>
      </c>
      <c r="I46" s="30" t="s">
        <v>19</v>
      </c>
      <c r="J46" s="30" t="s">
        <v>19</v>
      </c>
      <c r="K46" s="30" t="s">
        <v>19</v>
      </c>
      <c r="L46" s="30" t="s">
        <v>19</v>
      </c>
      <c r="M46" s="30" t="s">
        <v>19</v>
      </c>
      <c r="N46" s="30" t="s">
        <v>19</v>
      </c>
      <c r="O46" s="58" t="s">
        <v>19</v>
      </c>
      <c r="P46" s="58" t="s">
        <v>19</v>
      </c>
      <c r="Q46" s="30" t="s">
        <v>19</v>
      </c>
      <c r="R46" s="30" t="s">
        <v>19</v>
      </c>
      <c r="S46" s="58" t="s">
        <v>20</v>
      </c>
      <c r="T46" s="58" t="s">
        <v>19</v>
      </c>
      <c r="U46" s="58" t="s">
        <v>19</v>
      </c>
      <c r="V46" s="58" t="s">
        <v>19</v>
      </c>
      <c r="W46" s="35"/>
      <c r="X46" s="58"/>
    </row>
    <row r="47" spans="2:29" x14ac:dyDescent="0.2">
      <c r="B47" s="12" t="s">
        <v>43</v>
      </c>
      <c r="C47" s="30">
        <v>1.24</v>
      </c>
      <c r="D47" s="30">
        <v>0.76</v>
      </c>
      <c r="E47" s="30">
        <v>0.84</v>
      </c>
      <c r="F47" s="30">
        <v>0.77</v>
      </c>
      <c r="G47" s="30">
        <v>0.77</v>
      </c>
      <c r="H47" s="30">
        <v>0.66</v>
      </c>
      <c r="I47" s="30">
        <v>0.63</v>
      </c>
      <c r="J47" s="30">
        <v>0.73</v>
      </c>
      <c r="K47" s="30">
        <v>1.07</v>
      </c>
      <c r="L47" s="30">
        <v>1.23</v>
      </c>
      <c r="M47" s="30">
        <v>1.31</v>
      </c>
      <c r="N47" s="30">
        <v>0.94</v>
      </c>
      <c r="O47" s="30">
        <v>0.95</v>
      </c>
      <c r="P47" s="30">
        <v>1.1200000000000001</v>
      </c>
      <c r="Q47" s="30">
        <v>1.3</v>
      </c>
      <c r="R47" s="30">
        <v>1.1599999999999999</v>
      </c>
      <c r="S47" s="30">
        <v>1.0900000000000001</v>
      </c>
      <c r="T47" s="30">
        <v>1.07</v>
      </c>
      <c r="U47" s="30">
        <v>1.06</v>
      </c>
      <c r="V47" s="58">
        <v>1.1100000000000001</v>
      </c>
      <c r="W47" s="35">
        <f t="shared" ref="W47:W58" si="7">V47-U47</f>
        <v>5.0000000000000044E-2</v>
      </c>
      <c r="X47" s="16">
        <f>W47/U47</f>
        <v>4.7169811320754755E-2</v>
      </c>
    </row>
    <row r="48" spans="2:29" x14ac:dyDescent="0.2">
      <c r="B48" s="12" t="s">
        <v>44</v>
      </c>
      <c r="C48" s="30">
        <v>11.64</v>
      </c>
      <c r="D48" s="30">
        <v>13.9</v>
      </c>
      <c r="E48" s="30">
        <v>8.9600000000000009</v>
      </c>
      <c r="F48" s="30">
        <v>10.9</v>
      </c>
      <c r="G48" s="30">
        <v>10.96</v>
      </c>
      <c r="H48" s="30">
        <v>9.66</v>
      </c>
      <c r="I48" s="30">
        <v>7.76</v>
      </c>
      <c r="J48" s="30">
        <v>6.14</v>
      </c>
      <c r="K48" s="30">
        <v>7.6</v>
      </c>
      <c r="L48" s="30">
        <v>6.76</v>
      </c>
      <c r="M48" s="30">
        <v>6.14</v>
      </c>
      <c r="N48" s="30">
        <v>4.74</v>
      </c>
      <c r="O48" s="30">
        <v>2.54</v>
      </c>
      <c r="P48" s="30">
        <v>2.78</v>
      </c>
      <c r="Q48" s="30">
        <v>8.9600000000000009</v>
      </c>
      <c r="R48" s="30">
        <v>5.48</v>
      </c>
      <c r="S48" s="30">
        <v>5.0999999999999996</v>
      </c>
      <c r="T48" s="30">
        <v>4.6399999999999997</v>
      </c>
      <c r="U48" s="30">
        <v>4.96</v>
      </c>
      <c r="V48" s="58">
        <v>7.76</v>
      </c>
      <c r="W48" s="35">
        <f t="shared" si="7"/>
        <v>2.8</v>
      </c>
      <c r="X48" s="16">
        <f t="shared" ref="X48:X58" si="8">W48/U48</f>
        <v>0.56451612903225801</v>
      </c>
    </row>
    <row r="49" spans="1:30" x14ac:dyDescent="0.2">
      <c r="B49" s="12" t="s">
        <v>45</v>
      </c>
      <c r="C49" s="30">
        <v>4.68</v>
      </c>
      <c r="D49" s="30">
        <v>3.37</v>
      </c>
      <c r="E49" s="30">
        <v>1.43</v>
      </c>
      <c r="F49" s="30">
        <v>5.74</v>
      </c>
      <c r="G49" s="30">
        <v>6.97</v>
      </c>
      <c r="H49" s="30">
        <v>2.56</v>
      </c>
      <c r="I49" s="30">
        <v>0.76</v>
      </c>
      <c r="J49" s="30">
        <v>0.54</v>
      </c>
      <c r="K49" s="30">
        <v>1.22</v>
      </c>
      <c r="L49" s="30">
        <v>0.93</v>
      </c>
      <c r="M49" s="30">
        <v>1.18</v>
      </c>
      <c r="N49" s="30">
        <v>0.95</v>
      </c>
      <c r="O49" s="30">
        <v>0.77</v>
      </c>
      <c r="P49" s="30">
        <v>0.8</v>
      </c>
      <c r="Q49" s="30">
        <v>0.77</v>
      </c>
      <c r="R49" s="30">
        <v>2.9</v>
      </c>
      <c r="S49" s="30">
        <v>2.37</v>
      </c>
      <c r="T49" s="30">
        <v>1.29</v>
      </c>
      <c r="U49" s="30">
        <v>0.69</v>
      </c>
      <c r="V49" s="58">
        <v>1.2</v>
      </c>
      <c r="W49" s="35">
        <f t="shared" si="7"/>
        <v>0.51</v>
      </c>
      <c r="X49" s="16">
        <f t="shared" si="8"/>
        <v>0.73913043478260876</v>
      </c>
    </row>
    <row r="50" spans="1:30" x14ac:dyDescent="0.2">
      <c r="B50" s="12" t="s">
        <v>46</v>
      </c>
      <c r="C50" s="30">
        <v>0.38</v>
      </c>
      <c r="D50" s="30">
        <v>0.02</v>
      </c>
      <c r="E50" s="30">
        <v>0.93</v>
      </c>
      <c r="F50" s="30">
        <v>0.88</v>
      </c>
      <c r="G50" s="30">
        <v>0.45</v>
      </c>
      <c r="H50" s="30">
        <v>0.02</v>
      </c>
      <c r="I50" s="30">
        <v>1.04</v>
      </c>
      <c r="J50" s="30">
        <v>2.15</v>
      </c>
      <c r="K50" s="30">
        <v>5.41</v>
      </c>
      <c r="L50" s="30" t="s">
        <v>19</v>
      </c>
      <c r="M50" s="30" t="s">
        <v>19</v>
      </c>
      <c r="N50" s="30" t="s">
        <v>19</v>
      </c>
      <c r="O50" s="58" t="s">
        <v>19</v>
      </c>
      <c r="P50" s="58" t="s">
        <v>19</v>
      </c>
      <c r="Q50" s="30" t="s">
        <v>19</v>
      </c>
      <c r="R50" s="30" t="s">
        <v>19</v>
      </c>
      <c r="S50" s="58" t="s">
        <v>20</v>
      </c>
      <c r="T50" s="58" t="s">
        <v>19</v>
      </c>
      <c r="U50" s="58" t="s">
        <v>19</v>
      </c>
      <c r="V50" s="58" t="s">
        <v>19</v>
      </c>
      <c r="W50" s="35"/>
      <c r="X50" s="16"/>
    </row>
    <row r="51" spans="1:30" x14ac:dyDescent="0.2">
      <c r="B51" s="63" t="s">
        <v>47</v>
      </c>
      <c r="C51" s="30">
        <v>11.28</v>
      </c>
      <c r="D51" s="30">
        <v>9.32</v>
      </c>
      <c r="E51" s="30">
        <v>12.02</v>
      </c>
      <c r="F51" s="30">
        <v>11.57</v>
      </c>
      <c r="G51" s="30">
        <v>8.15</v>
      </c>
      <c r="H51" s="30">
        <v>5.54</v>
      </c>
      <c r="I51" s="30">
        <v>4.93</v>
      </c>
      <c r="J51" s="30">
        <v>3.19</v>
      </c>
      <c r="K51" s="30">
        <v>4.33</v>
      </c>
      <c r="L51" s="30">
        <v>3.97</v>
      </c>
      <c r="M51" s="30">
        <v>7</v>
      </c>
      <c r="N51" s="30">
        <v>9.07</v>
      </c>
      <c r="O51" s="30">
        <v>12.27</v>
      </c>
      <c r="P51" s="30">
        <v>10.76</v>
      </c>
      <c r="Q51" s="30">
        <v>12.76</v>
      </c>
      <c r="R51" s="30">
        <v>19.21</v>
      </c>
      <c r="S51" s="30">
        <v>19</v>
      </c>
      <c r="T51" s="30">
        <v>16.93</v>
      </c>
      <c r="U51" s="30">
        <v>16.13</v>
      </c>
      <c r="V51" s="58">
        <v>16.16</v>
      </c>
      <c r="W51" s="35">
        <f t="shared" si="7"/>
        <v>3.0000000000001137E-2</v>
      </c>
      <c r="X51" s="16">
        <f t="shared" si="8"/>
        <v>1.8598884066956688E-3</v>
      </c>
    </row>
    <row r="52" spans="1:30" x14ac:dyDescent="0.2">
      <c r="B52" s="12" t="s">
        <v>48</v>
      </c>
      <c r="C52" s="30">
        <v>26.93</v>
      </c>
      <c r="D52" s="30">
        <v>37.29</v>
      </c>
      <c r="E52" s="30">
        <v>46.94</v>
      </c>
      <c r="F52" s="30">
        <v>61.19</v>
      </c>
      <c r="G52" s="30">
        <v>60.13</v>
      </c>
      <c r="H52" s="30">
        <v>58.2</v>
      </c>
      <c r="I52" s="30">
        <v>48.9</v>
      </c>
      <c r="J52" s="30">
        <v>34.58</v>
      </c>
      <c r="K52" s="30">
        <v>37.06</v>
      </c>
      <c r="L52" s="30">
        <v>37.130000000000003</v>
      </c>
      <c r="M52" s="30">
        <v>55.55</v>
      </c>
      <c r="N52" s="30">
        <v>57.5</v>
      </c>
      <c r="O52" s="30">
        <v>59.46</v>
      </c>
      <c r="P52" s="30">
        <v>59.59</v>
      </c>
      <c r="Q52" s="30">
        <v>61.45</v>
      </c>
      <c r="R52" s="30">
        <v>81.790000000000006</v>
      </c>
      <c r="S52" s="30">
        <v>76.790000000000006</v>
      </c>
      <c r="T52" s="30">
        <v>56.69</v>
      </c>
      <c r="U52" s="30">
        <v>56.4</v>
      </c>
      <c r="V52" s="58">
        <v>31.68</v>
      </c>
      <c r="W52" s="35">
        <f t="shared" si="7"/>
        <v>-24.72</v>
      </c>
      <c r="X52" s="16">
        <f t="shared" si="8"/>
        <v>-0.4382978723404255</v>
      </c>
    </row>
    <row r="53" spans="1:30" x14ac:dyDescent="0.2">
      <c r="B53" s="12" t="s">
        <v>49</v>
      </c>
      <c r="C53" s="30">
        <v>2.08</v>
      </c>
      <c r="D53" s="30">
        <v>3.2</v>
      </c>
      <c r="E53" s="30">
        <v>4.5</v>
      </c>
      <c r="F53" s="30">
        <v>4.58</v>
      </c>
      <c r="G53" s="30">
        <v>2.98</v>
      </c>
      <c r="H53" s="30">
        <v>4.55</v>
      </c>
      <c r="I53" s="30">
        <v>4.04</v>
      </c>
      <c r="J53" s="30">
        <v>2.63</v>
      </c>
      <c r="K53" s="30">
        <v>2.97</v>
      </c>
      <c r="L53" s="30">
        <v>2.5499999999999998</v>
      </c>
      <c r="M53" s="30">
        <v>2.72</v>
      </c>
      <c r="N53" s="30">
        <v>2.77</v>
      </c>
      <c r="O53" s="30">
        <v>2.69</v>
      </c>
      <c r="P53" s="30">
        <v>3.4</v>
      </c>
      <c r="Q53" s="30">
        <v>3.08</v>
      </c>
      <c r="R53" s="30">
        <v>3.54</v>
      </c>
      <c r="S53" s="30">
        <v>3.98</v>
      </c>
      <c r="T53" s="30">
        <v>2.19</v>
      </c>
      <c r="U53" s="30">
        <v>1.86</v>
      </c>
      <c r="V53" s="58">
        <v>2.3199999999999998</v>
      </c>
      <c r="W53" s="35">
        <f t="shared" si="7"/>
        <v>0.45999999999999974</v>
      </c>
      <c r="X53" s="16">
        <f t="shared" si="8"/>
        <v>0.24731182795698908</v>
      </c>
    </row>
    <row r="54" spans="1:30" x14ac:dyDescent="0.2">
      <c r="B54" s="12" t="s">
        <v>50</v>
      </c>
      <c r="C54" s="30">
        <v>2.7</v>
      </c>
      <c r="D54" s="30">
        <v>1.95</v>
      </c>
      <c r="E54" s="30">
        <v>1</v>
      </c>
      <c r="F54" s="30">
        <v>3.2</v>
      </c>
      <c r="G54" s="30">
        <v>3.98</v>
      </c>
      <c r="H54" s="30">
        <v>2.38</v>
      </c>
      <c r="I54" s="30">
        <v>1.62</v>
      </c>
      <c r="J54" s="30">
        <v>4.01</v>
      </c>
      <c r="K54" s="30">
        <v>3.77</v>
      </c>
      <c r="L54" s="30" t="s">
        <v>19</v>
      </c>
      <c r="M54" s="30" t="s">
        <v>19</v>
      </c>
      <c r="N54" s="30" t="s">
        <v>19</v>
      </c>
      <c r="O54" s="58" t="s">
        <v>19</v>
      </c>
      <c r="P54" s="58" t="s">
        <v>19</v>
      </c>
      <c r="Q54" s="30" t="s">
        <v>19</v>
      </c>
      <c r="R54" s="30" t="s">
        <v>19</v>
      </c>
      <c r="S54" s="30" t="s">
        <v>19</v>
      </c>
      <c r="T54" s="58" t="s">
        <v>19</v>
      </c>
      <c r="U54" s="58" t="s">
        <v>19</v>
      </c>
      <c r="V54" s="58" t="s">
        <v>19</v>
      </c>
      <c r="W54" s="35"/>
      <c r="X54" s="16"/>
    </row>
    <row r="55" spans="1:30" x14ac:dyDescent="0.2">
      <c r="B55" s="12" t="s">
        <v>51</v>
      </c>
      <c r="C55" s="30">
        <v>8.92</v>
      </c>
      <c r="D55" s="30">
        <v>18.36</v>
      </c>
      <c r="E55" s="30">
        <v>14.37</v>
      </c>
      <c r="F55" s="30">
        <v>26.92</v>
      </c>
      <c r="G55" s="30">
        <v>25.42</v>
      </c>
      <c r="H55" s="30">
        <v>30.92</v>
      </c>
      <c r="I55" s="30">
        <v>36.630000000000003</v>
      </c>
      <c r="J55" s="30">
        <v>21.8</v>
      </c>
      <c r="K55" s="30">
        <v>31.53</v>
      </c>
      <c r="L55" s="30">
        <v>29.88</v>
      </c>
      <c r="M55" s="30">
        <v>37.11</v>
      </c>
      <c r="N55" s="30">
        <v>53.16</v>
      </c>
      <c r="O55" s="30">
        <v>34.700000000000003</v>
      </c>
      <c r="P55" s="30">
        <v>39.64</v>
      </c>
      <c r="Q55" s="30">
        <v>37.21</v>
      </c>
      <c r="R55" s="30">
        <v>38.49</v>
      </c>
      <c r="S55" s="30">
        <v>37.92</v>
      </c>
      <c r="T55" s="30">
        <v>27.4</v>
      </c>
      <c r="U55" s="30">
        <v>29.03</v>
      </c>
      <c r="V55" s="58">
        <v>38.799999999999997</v>
      </c>
      <c r="W55" s="35">
        <f t="shared" si="7"/>
        <v>9.769999999999996</v>
      </c>
      <c r="X55" s="16">
        <f t="shared" si="8"/>
        <v>0.33654839820874943</v>
      </c>
    </row>
    <row r="56" spans="1:30" x14ac:dyDescent="0.2">
      <c r="B56" s="12" t="s">
        <v>52</v>
      </c>
      <c r="C56" s="30">
        <v>70.27</v>
      </c>
      <c r="D56" s="30">
        <v>88.73</v>
      </c>
      <c r="E56" s="30">
        <v>91.36</v>
      </c>
      <c r="F56" s="30">
        <v>126.02</v>
      </c>
      <c r="G56" s="30">
        <v>119.96</v>
      </c>
      <c r="H56" s="30">
        <v>114.73</v>
      </c>
      <c r="I56" s="30">
        <v>106.57</v>
      </c>
      <c r="J56" s="30">
        <v>75.91</v>
      </c>
      <c r="K56" s="30">
        <v>95.16</v>
      </c>
      <c r="L56" s="30">
        <v>82.63</v>
      </c>
      <c r="M56" s="30">
        <f>SUM(M45:M55)</f>
        <v>111.38</v>
      </c>
      <c r="N56" s="30">
        <f>SUM(N45:N55)</f>
        <v>129.41</v>
      </c>
      <c r="O56" s="58">
        <f>SUM(O45:O55)</f>
        <v>113.60000000000001</v>
      </c>
      <c r="P56" s="58">
        <v>118.47</v>
      </c>
      <c r="Q56" s="58">
        <f t="shared" ref="Q56:V56" si="9">SUM(Q45:Q55)</f>
        <v>125.71000000000001</v>
      </c>
      <c r="R56" s="58">
        <f t="shared" si="9"/>
        <v>152.98000000000002</v>
      </c>
      <c r="S56" s="58">
        <f t="shared" si="9"/>
        <v>147.37</v>
      </c>
      <c r="T56" s="58">
        <f t="shared" si="9"/>
        <v>110.60999999999999</v>
      </c>
      <c r="U56" s="58">
        <f t="shared" si="9"/>
        <v>110.57000000000001</v>
      </c>
      <c r="V56" s="58">
        <f t="shared" si="9"/>
        <v>99.37</v>
      </c>
      <c r="W56" s="35">
        <f t="shared" si="7"/>
        <v>-11.200000000000003</v>
      </c>
      <c r="X56" s="16">
        <f t="shared" si="8"/>
        <v>-0.10129329836302796</v>
      </c>
    </row>
    <row r="57" spans="1:30" x14ac:dyDescent="0.2">
      <c r="P57" s="5"/>
      <c r="Q57" s="5"/>
      <c r="R57" s="5"/>
      <c r="S57" s="5"/>
      <c r="T57" s="5"/>
      <c r="U57" s="5"/>
      <c r="V57" s="77"/>
      <c r="W57" s="35"/>
      <c r="X57" s="16"/>
    </row>
    <row r="58" spans="1:30" x14ac:dyDescent="0.2">
      <c r="B58" s="39" t="s">
        <v>24</v>
      </c>
      <c r="C58" s="40">
        <v>1375.36</v>
      </c>
      <c r="D58" s="40">
        <v>1715.72</v>
      </c>
      <c r="E58" s="40">
        <v>1641.19</v>
      </c>
      <c r="F58" s="40">
        <v>1536.42</v>
      </c>
      <c r="G58" s="40">
        <v>1805.4</v>
      </c>
      <c r="H58" s="40">
        <v>1829.09</v>
      </c>
      <c r="I58" s="40">
        <v>1967.53</v>
      </c>
      <c r="J58" s="40">
        <v>2229.9</v>
      </c>
      <c r="K58" s="40">
        <v>2288.37</v>
      </c>
      <c r="L58" s="40">
        <v>2174.37</v>
      </c>
      <c r="M58" s="40">
        <f t="shared" ref="M58:T58" si="10">M42+M56</f>
        <v>2223.59</v>
      </c>
      <c r="N58" s="40">
        <f t="shared" si="10"/>
        <v>2515.3599999999997</v>
      </c>
      <c r="O58" s="40">
        <f t="shared" si="10"/>
        <v>2632.6500000000005</v>
      </c>
      <c r="P58" s="40">
        <f t="shared" si="10"/>
        <v>2701.31</v>
      </c>
      <c r="Q58" s="40">
        <f t="shared" si="10"/>
        <v>3237.8900000000003</v>
      </c>
      <c r="R58" s="40">
        <f t="shared" si="10"/>
        <v>4177.91</v>
      </c>
      <c r="S58" s="40">
        <f t="shared" si="10"/>
        <v>4542.54</v>
      </c>
      <c r="T58" s="40">
        <f t="shared" si="10"/>
        <v>4261.2199999999993</v>
      </c>
      <c r="U58" s="40">
        <f>U42+U56</f>
        <v>4313.0499999999993</v>
      </c>
      <c r="V58" s="40">
        <f>V42+V56</f>
        <v>4330.0099999999993</v>
      </c>
      <c r="W58" s="35">
        <f t="shared" si="7"/>
        <v>16.960000000000036</v>
      </c>
      <c r="X58" s="16">
        <f t="shared" si="8"/>
        <v>3.9322521185703946E-3</v>
      </c>
    </row>
    <row r="59" spans="1:30" x14ac:dyDescent="0.2">
      <c r="W59" s="5"/>
      <c r="X59" s="8"/>
    </row>
    <row r="60" spans="1:30" ht="15.75" x14ac:dyDescent="0.25">
      <c r="A60" s="9" t="s">
        <v>25</v>
      </c>
      <c r="W60" s="5"/>
      <c r="X60" s="8"/>
    </row>
    <row r="61" spans="1:30" x14ac:dyDescent="0.2">
      <c r="B61" s="14" t="s">
        <v>25</v>
      </c>
      <c r="C61" s="38">
        <f t="shared" ref="C61:L61" si="11">+C20+C58</f>
        <v>10898.45</v>
      </c>
      <c r="D61" s="38">
        <f t="shared" si="11"/>
        <v>11693.059999999998</v>
      </c>
      <c r="E61" s="38">
        <f t="shared" si="11"/>
        <v>11583.269999999999</v>
      </c>
      <c r="F61" s="38">
        <f t="shared" si="11"/>
        <v>11146.69</v>
      </c>
      <c r="G61" s="38">
        <f t="shared" si="11"/>
        <v>11373.769999999999</v>
      </c>
      <c r="H61" s="38">
        <f t="shared" si="11"/>
        <v>11215.499999999998</v>
      </c>
      <c r="I61" s="38">
        <f t="shared" si="11"/>
        <v>11080.71</v>
      </c>
      <c r="J61" s="38">
        <f t="shared" si="11"/>
        <v>11006.3</v>
      </c>
      <c r="K61" s="38">
        <f t="shared" si="11"/>
        <v>10626.129999999997</v>
      </c>
      <c r="L61" s="38">
        <f t="shared" si="11"/>
        <v>10492.95</v>
      </c>
      <c r="M61" s="38">
        <f t="shared" ref="M61:T61" si="12">M20+M58</f>
        <v>11081.48</v>
      </c>
      <c r="N61" s="38">
        <f t="shared" si="12"/>
        <v>10887.359999999997</v>
      </c>
      <c r="O61" s="38">
        <f t="shared" si="12"/>
        <v>10715.439999999999</v>
      </c>
      <c r="P61" s="38">
        <f t="shared" si="12"/>
        <v>11126.72</v>
      </c>
      <c r="Q61" s="38">
        <f t="shared" si="12"/>
        <v>11594.150000000001</v>
      </c>
      <c r="R61" s="38">
        <f t="shared" si="12"/>
        <v>13115.419999999998</v>
      </c>
      <c r="S61" s="38">
        <f t="shared" si="12"/>
        <v>13286.150000000001</v>
      </c>
      <c r="T61" s="38">
        <f t="shared" si="12"/>
        <v>12763.01</v>
      </c>
      <c r="U61" s="38">
        <f>U20+U58</f>
        <v>12571.83</v>
      </c>
      <c r="V61" s="78">
        <f>V20+V58</f>
        <v>12688.689999999999</v>
      </c>
      <c r="W61" s="35">
        <f>V61-U61</f>
        <v>116.85999999999876</v>
      </c>
      <c r="X61" s="43">
        <f>W61/U61</f>
        <v>9.2953849996379821E-3</v>
      </c>
    </row>
    <row r="62" spans="1:30" x14ac:dyDescent="0.2">
      <c r="AC62" s="64"/>
      <c r="AD62" s="68"/>
    </row>
    <row r="63" spans="1:30" x14ac:dyDescent="0.2">
      <c r="AC63" s="64"/>
    </row>
    <row r="64" spans="1:30" x14ac:dyDescent="0.2">
      <c r="G64" s="5"/>
      <c r="H64" s="5"/>
      <c r="AC64" s="64"/>
    </row>
    <row r="65" spans="25:30" x14ac:dyDescent="0.2">
      <c r="AD65" s="5"/>
    </row>
    <row r="67" spans="25:30" x14ac:dyDescent="0.2">
      <c r="AC67" s="64"/>
    </row>
    <row r="68" spans="25:30" x14ac:dyDescent="0.2">
      <c r="AC68" s="64"/>
    </row>
    <row r="71" spans="25:30" x14ac:dyDescent="0.2">
      <c r="AC71" s="64"/>
    </row>
    <row r="72" spans="25:30" x14ac:dyDescent="0.2">
      <c r="AC72" s="64"/>
    </row>
    <row r="75" spans="25:30" x14ac:dyDescent="0.2">
      <c r="AC75" s="64"/>
    </row>
    <row r="76" spans="25:30" x14ac:dyDescent="0.2">
      <c r="AC76" s="64"/>
    </row>
    <row r="79" spans="25:30" x14ac:dyDescent="0.2">
      <c r="AC79" s="64"/>
    </row>
    <row r="80" spans="25:30" x14ac:dyDescent="0.2">
      <c r="Y80" s="1"/>
    </row>
    <row r="81" spans="25:29" x14ac:dyDescent="0.2">
      <c r="Y81" s="1"/>
      <c r="AC81" s="64"/>
    </row>
    <row r="84" spans="25:29" x14ac:dyDescent="0.2">
      <c r="AC84" s="64"/>
    </row>
    <row r="86" spans="25:29" x14ac:dyDescent="0.2">
      <c r="AC86" s="64"/>
    </row>
    <row r="87" spans="25:29" x14ac:dyDescent="0.2">
      <c r="AC87" s="64"/>
    </row>
    <row r="91" spans="25:29" x14ac:dyDescent="0.2">
      <c r="AC91" s="64"/>
    </row>
  </sheetData>
  <printOptions gridLines="1" gridLinesSet="0"/>
  <pageMargins left="0.74803149606299213" right="0.74803149606299213" top="0.98425196850393704" bottom="0.98425196850393704" header="0.51181102362204722" footer="0.51181102362204722"/>
  <pageSetup paperSize="9" scale="52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M19"/>
  <sheetViews>
    <sheetView workbookViewId="0">
      <selection activeCell="AJ7" sqref="AJ7"/>
    </sheetView>
  </sheetViews>
  <sheetFormatPr baseColWidth="10" defaultColWidth="9.140625" defaultRowHeight="12.75" x14ac:dyDescent="0.2"/>
  <cols>
    <col min="1" max="1" width="25.85546875" style="18" customWidth="1"/>
    <col min="2" max="15" width="7.42578125" style="18" customWidth="1"/>
    <col min="16" max="26" width="9" style="18" customWidth="1"/>
    <col min="27" max="27" width="8.140625" style="18" customWidth="1"/>
    <col min="28" max="33" width="9" style="18" customWidth="1"/>
    <col min="34" max="38" width="12.140625" style="18" customWidth="1"/>
    <col min="39" max="39" width="27.85546875" style="18" customWidth="1"/>
    <col min="40" max="16384" width="9.140625" style="18"/>
  </cols>
  <sheetData>
    <row r="1" spans="1:39" customFormat="1" ht="57" customHeight="1" x14ac:dyDescent="0.2">
      <c r="A1" s="48"/>
      <c r="B1" s="48"/>
      <c r="C1" s="48"/>
      <c r="D1" s="48"/>
      <c r="E1" s="48"/>
      <c r="F1" s="48"/>
      <c r="G1" s="48"/>
      <c r="H1" s="48"/>
      <c r="I1" s="48"/>
    </row>
    <row r="2" spans="1:39" customFormat="1" ht="20.25" x14ac:dyDescent="0.2">
      <c r="A2" s="49" t="s">
        <v>0</v>
      </c>
      <c r="B2" s="48"/>
      <c r="C2" s="48"/>
      <c r="D2" s="48"/>
      <c r="E2" s="48"/>
      <c r="F2" s="48"/>
      <c r="G2" s="48"/>
      <c r="H2" s="48"/>
      <c r="I2" s="48"/>
    </row>
    <row r="3" spans="1:39" customFormat="1" ht="13.5" customHeight="1" x14ac:dyDescent="0.2">
      <c r="A3" s="49"/>
      <c r="B3" s="48"/>
      <c r="C3" s="48"/>
      <c r="D3" s="48"/>
      <c r="E3" s="48"/>
      <c r="F3" s="48"/>
      <c r="G3" s="48"/>
      <c r="H3" s="48"/>
      <c r="I3" s="48"/>
    </row>
    <row r="4" spans="1:39" x14ac:dyDescent="0.2">
      <c r="A4" s="17" t="s">
        <v>53</v>
      </c>
      <c r="B4" s="17"/>
      <c r="C4" s="17"/>
      <c r="D4" s="17"/>
      <c r="E4" s="17"/>
    </row>
    <row r="5" spans="1:39" x14ac:dyDescent="0.2">
      <c r="A5" s="17"/>
      <c r="B5" s="17"/>
      <c r="C5" s="17"/>
      <c r="D5" s="17"/>
      <c r="E5" s="17"/>
      <c r="P5" s="19"/>
    </row>
    <row r="6" spans="1:39" x14ac:dyDescent="0.2">
      <c r="A6" s="17"/>
      <c r="B6" s="20">
        <v>2008</v>
      </c>
      <c r="C6" s="21"/>
      <c r="D6" s="20">
        <v>2009</v>
      </c>
      <c r="E6" s="21"/>
      <c r="F6" s="20">
        <v>2010</v>
      </c>
      <c r="G6" s="21"/>
      <c r="H6" s="20">
        <v>2011</v>
      </c>
      <c r="I6" s="21"/>
      <c r="J6" s="20">
        <v>2012</v>
      </c>
      <c r="K6" s="21"/>
      <c r="L6" s="20">
        <v>2013</v>
      </c>
      <c r="M6" s="21"/>
      <c r="N6" s="20">
        <v>2014</v>
      </c>
      <c r="O6" s="21"/>
      <c r="P6" s="20">
        <v>2015</v>
      </c>
      <c r="Q6" s="21"/>
      <c r="R6" s="20">
        <v>2016</v>
      </c>
      <c r="S6" s="21"/>
      <c r="T6" s="70">
        <v>2017</v>
      </c>
      <c r="U6" s="71"/>
      <c r="V6" s="20">
        <v>2018</v>
      </c>
      <c r="W6" s="21"/>
      <c r="X6" s="70">
        <v>2019</v>
      </c>
      <c r="Y6" s="71"/>
      <c r="Z6" s="82">
        <v>2020</v>
      </c>
      <c r="AA6" s="83"/>
      <c r="AB6" s="82">
        <v>2021</v>
      </c>
      <c r="AC6" s="83"/>
      <c r="AD6" s="82">
        <v>2022</v>
      </c>
      <c r="AE6" s="83"/>
      <c r="AF6" s="82">
        <v>2023</v>
      </c>
      <c r="AG6" s="83"/>
      <c r="AH6" s="82">
        <v>2024</v>
      </c>
      <c r="AI6" s="83"/>
      <c r="AJ6" s="67" t="s">
        <v>66</v>
      </c>
      <c r="AK6" s="21"/>
      <c r="AL6" s="17"/>
    </row>
    <row r="7" spans="1:39" x14ac:dyDescent="0.2">
      <c r="B7" s="27" t="s">
        <v>54</v>
      </c>
      <c r="C7" s="27" t="s">
        <v>55</v>
      </c>
      <c r="D7" s="27" t="s">
        <v>54</v>
      </c>
      <c r="E7" s="27" t="s">
        <v>55</v>
      </c>
      <c r="F7" s="27" t="s">
        <v>54</v>
      </c>
      <c r="G7" s="27" t="s">
        <v>55</v>
      </c>
      <c r="H7" s="27" t="s">
        <v>54</v>
      </c>
      <c r="I7" s="27" t="s">
        <v>55</v>
      </c>
      <c r="J7" s="27" t="s">
        <v>54</v>
      </c>
      <c r="K7" s="27" t="s">
        <v>55</v>
      </c>
      <c r="L7" s="27" t="s">
        <v>54</v>
      </c>
      <c r="M7" s="27" t="s">
        <v>55</v>
      </c>
      <c r="N7" s="27" t="s">
        <v>54</v>
      </c>
      <c r="O7" s="27" t="s">
        <v>55</v>
      </c>
      <c r="P7" s="27" t="s">
        <v>54</v>
      </c>
      <c r="Q7" s="27" t="s">
        <v>55</v>
      </c>
      <c r="R7" s="27" t="s">
        <v>54</v>
      </c>
      <c r="S7" s="27" t="s">
        <v>55</v>
      </c>
      <c r="T7" s="27" t="s">
        <v>54</v>
      </c>
      <c r="U7" s="27" t="s">
        <v>55</v>
      </c>
      <c r="V7" s="27" t="s">
        <v>54</v>
      </c>
      <c r="W7" s="27" t="s">
        <v>55</v>
      </c>
      <c r="X7" s="27" t="s">
        <v>54</v>
      </c>
      <c r="Y7" s="27" t="s">
        <v>55</v>
      </c>
      <c r="Z7" s="27" t="s">
        <v>54</v>
      </c>
      <c r="AA7" s="27" t="s">
        <v>55</v>
      </c>
      <c r="AB7" s="27" t="s">
        <v>54</v>
      </c>
      <c r="AC7" s="27" t="s">
        <v>55</v>
      </c>
      <c r="AD7" s="27" t="s">
        <v>54</v>
      </c>
      <c r="AE7" s="27" t="s">
        <v>55</v>
      </c>
      <c r="AF7" s="27" t="s">
        <v>54</v>
      </c>
      <c r="AG7" s="27" t="s">
        <v>55</v>
      </c>
      <c r="AH7" s="27" t="s">
        <v>54</v>
      </c>
      <c r="AI7" s="27" t="s">
        <v>55</v>
      </c>
      <c r="AJ7" s="27" t="s">
        <v>55</v>
      </c>
      <c r="AK7" s="27" t="s">
        <v>5</v>
      </c>
    </row>
    <row r="8" spans="1:39" x14ac:dyDescent="0.2">
      <c r="A8" s="23" t="s">
        <v>56</v>
      </c>
      <c r="B8" s="22">
        <v>300</v>
      </c>
      <c r="C8" s="51">
        <v>5</v>
      </c>
      <c r="D8" s="22">
        <v>2082</v>
      </c>
      <c r="E8" s="51">
        <v>34.700000000000003</v>
      </c>
      <c r="F8" s="22">
        <v>1020</v>
      </c>
      <c r="G8" s="51">
        <v>17</v>
      </c>
      <c r="H8" s="22">
        <v>1110</v>
      </c>
      <c r="I8" s="51">
        <v>18.5</v>
      </c>
      <c r="J8" s="22">
        <v>1200</v>
      </c>
      <c r="K8" s="51">
        <v>20</v>
      </c>
      <c r="L8" s="22">
        <v>1920</v>
      </c>
      <c r="M8" s="51">
        <v>32</v>
      </c>
      <c r="N8" s="22">
        <v>420</v>
      </c>
      <c r="O8" s="51">
        <v>7</v>
      </c>
      <c r="P8" s="59"/>
      <c r="Q8" s="60"/>
      <c r="R8" s="60"/>
      <c r="S8" s="60"/>
      <c r="T8" s="60"/>
      <c r="U8" s="60"/>
      <c r="V8" s="60"/>
      <c r="W8" s="60"/>
      <c r="X8" s="60"/>
      <c r="Y8" s="60"/>
      <c r="Z8" s="60"/>
      <c r="AA8" s="60"/>
      <c r="AB8" s="60"/>
      <c r="AC8" s="60"/>
      <c r="AD8" s="60"/>
      <c r="AE8" s="60"/>
      <c r="AF8" s="60"/>
      <c r="AG8" s="60"/>
      <c r="AH8" s="60"/>
      <c r="AI8" s="60"/>
      <c r="AJ8" s="50"/>
      <c r="AK8" s="24"/>
      <c r="AM8" s="79" t="s">
        <v>56</v>
      </c>
    </row>
    <row r="9" spans="1:39" x14ac:dyDescent="0.2">
      <c r="A9" s="23" t="s">
        <v>57</v>
      </c>
      <c r="B9" s="22">
        <v>45</v>
      </c>
      <c r="C9" s="51">
        <v>3</v>
      </c>
      <c r="D9" s="22">
        <v>535</v>
      </c>
      <c r="E9" s="51">
        <v>35.65</v>
      </c>
      <c r="F9" s="22">
        <v>450</v>
      </c>
      <c r="G9" s="51">
        <v>30</v>
      </c>
      <c r="H9" s="22">
        <v>446</v>
      </c>
      <c r="I9" s="51">
        <v>29.75</v>
      </c>
      <c r="J9" s="22">
        <v>383</v>
      </c>
      <c r="K9" s="51">
        <v>25.5</v>
      </c>
      <c r="L9" s="22">
        <v>630</v>
      </c>
      <c r="M9" s="51">
        <v>42</v>
      </c>
      <c r="N9" s="22">
        <v>1220</v>
      </c>
      <c r="O9" s="51">
        <v>81.3</v>
      </c>
      <c r="P9" s="59">
        <v>840</v>
      </c>
      <c r="Q9" s="60">
        <v>56</v>
      </c>
      <c r="R9" s="60">
        <v>1230</v>
      </c>
      <c r="S9" s="60">
        <v>82</v>
      </c>
      <c r="T9" s="60">
        <v>675</v>
      </c>
      <c r="U9" s="60">
        <v>45</v>
      </c>
      <c r="V9" s="60">
        <v>960</v>
      </c>
      <c r="W9" s="60">
        <v>64</v>
      </c>
      <c r="X9" s="60">
        <v>1656</v>
      </c>
      <c r="Y9" s="60">
        <v>110.4</v>
      </c>
      <c r="Z9" s="60">
        <v>1950</v>
      </c>
      <c r="AA9" s="60">
        <v>130</v>
      </c>
      <c r="AB9" s="60">
        <v>870</v>
      </c>
      <c r="AC9" s="60">
        <v>58</v>
      </c>
      <c r="AD9" s="60">
        <v>1110</v>
      </c>
      <c r="AE9" s="60">
        <v>74</v>
      </c>
      <c r="AF9" s="60">
        <v>1545</v>
      </c>
      <c r="AG9" s="60">
        <v>103</v>
      </c>
      <c r="AH9" s="60">
        <v>1110</v>
      </c>
      <c r="AI9" s="60">
        <v>74</v>
      </c>
      <c r="AJ9" s="50">
        <f>AI9-AG9</f>
        <v>-29</v>
      </c>
      <c r="AK9" s="24">
        <f>AJ9/AG9</f>
        <v>-0.28155339805825241</v>
      </c>
      <c r="AM9" s="23" t="s">
        <v>57</v>
      </c>
    </row>
    <row r="10" spans="1:39" x14ac:dyDescent="0.2">
      <c r="A10" s="23" t="s">
        <v>58</v>
      </c>
      <c r="B10" s="22">
        <v>1500</v>
      </c>
      <c r="C10" s="51">
        <v>25</v>
      </c>
      <c r="D10" s="22">
        <v>5361</v>
      </c>
      <c r="E10" s="51">
        <v>89.35</v>
      </c>
      <c r="F10" s="22">
        <v>2400</v>
      </c>
      <c r="G10" s="51">
        <v>40</v>
      </c>
      <c r="H10" s="22">
        <v>2829</v>
      </c>
      <c r="I10" s="51">
        <v>47.15</v>
      </c>
      <c r="J10" s="22">
        <v>2820</v>
      </c>
      <c r="K10" s="51">
        <v>47</v>
      </c>
      <c r="L10" s="22">
        <v>1920</v>
      </c>
      <c r="M10" s="51">
        <v>32</v>
      </c>
      <c r="N10" s="22">
        <v>2700</v>
      </c>
      <c r="O10" s="51">
        <v>45</v>
      </c>
      <c r="P10" s="59">
        <v>1440</v>
      </c>
      <c r="Q10" s="60">
        <v>24</v>
      </c>
      <c r="R10" s="60">
        <v>2340</v>
      </c>
      <c r="S10" s="60">
        <v>39</v>
      </c>
      <c r="T10" s="60">
        <v>1980</v>
      </c>
      <c r="U10" s="60">
        <v>33</v>
      </c>
      <c r="V10" s="60">
        <v>2640</v>
      </c>
      <c r="W10" s="60">
        <v>44</v>
      </c>
      <c r="X10" s="60">
        <v>3084</v>
      </c>
      <c r="Y10" s="60">
        <v>51.4</v>
      </c>
      <c r="Z10" s="60">
        <v>3240</v>
      </c>
      <c r="AA10" s="60">
        <v>54</v>
      </c>
      <c r="AB10" s="60">
        <v>2100</v>
      </c>
      <c r="AC10" s="60">
        <v>35</v>
      </c>
      <c r="AD10" s="60">
        <v>3120</v>
      </c>
      <c r="AE10" s="60">
        <v>52</v>
      </c>
      <c r="AF10" s="60">
        <v>3780</v>
      </c>
      <c r="AG10" s="60">
        <v>63</v>
      </c>
      <c r="AH10" s="60">
        <v>4200</v>
      </c>
      <c r="AI10" s="60">
        <v>70</v>
      </c>
      <c r="AJ10" s="50">
        <f t="shared" ref="AJ10:AJ14" si="0">AI10-AG10</f>
        <v>7</v>
      </c>
      <c r="AK10" s="24">
        <f t="shared" ref="AK10:AK14" si="1">AJ10/AG10</f>
        <v>0.1111111111111111</v>
      </c>
      <c r="AM10" s="23" t="s">
        <v>58</v>
      </c>
    </row>
    <row r="11" spans="1:39" x14ac:dyDescent="0.2">
      <c r="A11" s="23" t="s">
        <v>59</v>
      </c>
      <c r="B11" s="22">
        <v>400</v>
      </c>
      <c r="C11" s="51">
        <v>10</v>
      </c>
      <c r="D11" s="22">
        <v>2194</v>
      </c>
      <c r="E11" s="51">
        <v>54.85</v>
      </c>
      <c r="F11" s="22">
        <v>1360</v>
      </c>
      <c r="G11" s="51">
        <v>34</v>
      </c>
      <c r="H11" s="22">
        <v>986</v>
      </c>
      <c r="I11" s="51">
        <v>24.65</v>
      </c>
      <c r="J11" s="22">
        <v>824</v>
      </c>
      <c r="K11" s="51">
        <v>20.6</v>
      </c>
      <c r="L11" s="22">
        <v>494</v>
      </c>
      <c r="M11" s="51">
        <v>12.35</v>
      </c>
      <c r="N11" s="22">
        <v>840</v>
      </c>
      <c r="O11" s="51">
        <v>21</v>
      </c>
      <c r="P11" s="59">
        <v>480</v>
      </c>
      <c r="Q11" s="60">
        <v>12</v>
      </c>
      <c r="R11" s="60">
        <v>680</v>
      </c>
      <c r="S11" s="60">
        <v>17</v>
      </c>
      <c r="T11" s="60">
        <v>320</v>
      </c>
      <c r="U11" s="60">
        <v>8</v>
      </c>
      <c r="V11" s="60">
        <v>960</v>
      </c>
      <c r="W11" s="60">
        <v>24</v>
      </c>
      <c r="X11" s="60">
        <v>880</v>
      </c>
      <c r="Y11" s="60">
        <v>22</v>
      </c>
      <c r="Z11" s="60">
        <v>1440</v>
      </c>
      <c r="AA11" s="60">
        <v>36</v>
      </c>
      <c r="AB11" s="60">
        <v>640</v>
      </c>
      <c r="AC11" s="60">
        <v>16</v>
      </c>
      <c r="AD11" s="60">
        <v>1320</v>
      </c>
      <c r="AE11" s="60">
        <v>33</v>
      </c>
      <c r="AF11" s="60">
        <v>1560</v>
      </c>
      <c r="AG11" s="60">
        <v>39</v>
      </c>
      <c r="AH11" s="60">
        <v>1840</v>
      </c>
      <c r="AI11" s="60">
        <v>46</v>
      </c>
      <c r="AJ11" s="50">
        <f t="shared" si="0"/>
        <v>7</v>
      </c>
      <c r="AK11" s="24">
        <f t="shared" si="1"/>
        <v>0.17948717948717949</v>
      </c>
      <c r="AM11" s="23" t="s">
        <v>59</v>
      </c>
    </row>
    <row r="12" spans="1:39" x14ac:dyDescent="0.2">
      <c r="A12" s="23" t="s">
        <v>60</v>
      </c>
      <c r="B12" s="22"/>
      <c r="C12" s="51"/>
      <c r="D12" s="22"/>
      <c r="E12" s="51"/>
      <c r="F12" s="22"/>
      <c r="G12" s="51"/>
      <c r="H12" s="22"/>
      <c r="I12" s="51"/>
      <c r="J12" s="22"/>
      <c r="K12" s="51"/>
      <c r="L12" s="22"/>
      <c r="M12" s="51"/>
      <c r="N12" s="22">
        <v>200</v>
      </c>
      <c r="O12" s="51">
        <v>8</v>
      </c>
      <c r="P12" s="59">
        <v>250</v>
      </c>
      <c r="Q12" s="60">
        <v>10</v>
      </c>
      <c r="R12" s="60">
        <v>600</v>
      </c>
      <c r="S12" s="60">
        <v>24</v>
      </c>
      <c r="T12" s="60">
        <v>450</v>
      </c>
      <c r="U12" s="60">
        <v>18</v>
      </c>
      <c r="V12" s="60">
        <v>600</v>
      </c>
      <c r="W12" s="60">
        <v>24</v>
      </c>
      <c r="X12" s="60">
        <v>1275</v>
      </c>
      <c r="Y12" s="60">
        <v>51</v>
      </c>
      <c r="Z12" s="60">
        <v>775</v>
      </c>
      <c r="AA12" s="60">
        <v>31</v>
      </c>
      <c r="AB12" s="60">
        <v>425</v>
      </c>
      <c r="AC12" s="60">
        <v>17</v>
      </c>
      <c r="AD12" s="60">
        <v>1000</v>
      </c>
      <c r="AE12" s="60">
        <v>40</v>
      </c>
      <c r="AF12" s="60">
        <v>1350</v>
      </c>
      <c r="AG12" s="60">
        <v>54</v>
      </c>
      <c r="AH12" s="60">
        <v>2350</v>
      </c>
      <c r="AI12" s="60">
        <v>94</v>
      </c>
      <c r="AJ12" s="50">
        <f t="shared" si="0"/>
        <v>40</v>
      </c>
      <c r="AK12" s="24">
        <f t="shared" si="1"/>
        <v>0.7407407407407407</v>
      </c>
      <c r="AM12" s="23" t="s">
        <v>60</v>
      </c>
    </row>
    <row r="13" spans="1:39" x14ac:dyDescent="0.2">
      <c r="A13" s="23" t="s">
        <v>61</v>
      </c>
      <c r="B13" s="22">
        <v>60</v>
      </c>
      <c r="C13" s="51">
        <v>6</v>
      </c>
      <c r="D13" s="22">
        <v>239</v>
      </c>
      <c r="E13" s="51">
        <v>23.95</v>
      </c>
      <c r="F13" s="22">
        <v>460</v>
      </c>
      <c r="G13" s="51">
        <v>46</v>
      </c>
      <c r="H13" s="22">
        <v>10</v>
      </c>
      <c r="I13" s="51">
        <v>1</v>
      </c>
      <c r="J13" s="22">
        <v>115</v>
      </c>
      <c r="K13" s="51">
        <v>11.5</v>
      </c>
      <c r="L13" s="22"/>
      <c r="M13" s="51"/>
      <c r="N13" s="22">
        <v>80</v>
      </c>
      <c r="O13" s="51">
        <v>8</v>
      </c>
      <c r="P13" s="59"/>
      <c r="Q13" s="60"/>
      <c r="R13" s="60"/>
      <c r="S13" s="60"/>
      <c r="T13" s="60"/>
      <c r="U13" s="60"/>
      <c r="V13" s="60">
        <v>50</v>
      </c>
      <c r="W13" s="60">
        <v>5</v>
      </c>
      <c r="X13" s="60">
        <v>30</v>
      </c>
      <c r="Y13" s="60">
        <v>3</v>
      </c>
      <c r="Z13" s="60">
        <v>120</v>
      </c>
      <c r="AA13" s="60">
        <v>12</v>
      </c>
      <c r="AB13" s="60">
        <v>130</v>
      </c>
      <c r="AC13" s="60">
        <v>13</v>
      </c>
      <c r="AD13" s="60">
        <v>170</v>
      </c>
      <c r="AE13" s="60">
        <v>17</v>
      </c>
      <c r="AF13" s="60">
        <v>60</v>
      </c>
      <c r="AG13" s="60">
        <v>6</v>
      </c>
      <c r="AH13" s="60"/>
      <c r="AI13" s="60"/>
      <c r="AJ13" s="50"/>
      <c r="AK13" s="24"/>
      <c r="AM13" s="23" t="s">
        <v>61</v>
      </c>
    </row>
    <row r="14" spans="1:39" x14ac:dyDescent="0.2">
      <c r="A14" s="23" t="s">
        <v>62</v>
      </c>
      <c r="B14" s="22">
        <v>11000</v>
      </c>
      <c r="C14" s="51">
        <v>220</v>
      </c>
      <c r="D14" s="22">
        <v>23020</v>
      </c>
      <c r="E14" s="51">
        <v>460.4</v>
      </c>
      <c r="F14" s="22">
        <v>18890</v>
      </c>
      <c r="G14" s="51">
        <v>377.8</v>
      </c>
      <c r="H14" s="22">
        <v>12000</v>
      </c>
      <c r="I14" s="51">
        <v>240</v>
      </c>
      <c r="J14" s="22">
        <v>13750</v>
      </c>
      <c r="K14" s="51">
        <v>275</v>
      </c>
      <c r="L14" s="22">
        <v>11500</v>
      </c>
      <c r="M14" s="51">
        <v>230</v>
      </c>
      <c r="N14" s="22">
        <v>20000</v>
      </c>
      <c r="O14" s="51">
        <v>400</v>
      </c>
      <c r="P14" s="59">
        <v>15000</v>
      </c>
      <c r="Q14" s="60">
        <v>300</v>
      </c>
      <c r="R14" s="60">
        <v>24400</v>
      </c>
      <c r="S14" s="60">
        <v>488</v>
      </c>
      <c r="T14" s="60">
        <v>9500</v>
      </c>
      <c r="U14" s="60">
        <v>190</v>
      </c>
      <c r="V14" s="60">
        <v>21500</v>
      </c>
      <c r="W14" s="60">
        <v>430</v>
      </c>
      <c r="X14" s="60">
        <v>29230</v>
      </c>
      <c r="Y14" s="60">
        <v>584.6</v>
      </c>
      <c r="Z14" s="60">
        <v>37500</v>
      </c>
      <c r="AA14" s="60">
        <v>750</v>
      </c>
      <c r="AB14" s="60">
        <v>15000</v>
      </c>
      <c r="AC14" s="60">
        <v>300</v>
      </c>
      <c r="AD14" s="60">
        <v>30500</v>
      </c>
      <c r="AE14" s="60">
        <v>610</v>
      </c>
      <c r="AF14" s="60">
        <v>23000</v>
      </c>
      <c r="AG14" s="60">
        <v>460</v>
      </c>
      <c r="AH14" s="60">
        <v>57650</v>
      </c>
      <c r="AI14" s="60">
        <v>1153</v>
      </c>
      <c r="AJ14" s="50">
        <f t="shared" si="0"/>
        <v>693</v>
      </c>
      <c r="AK14" s="24">
        <f t="shared" si="1"/>
        <v>1.5065217391304349</v>
      </c>
      <c r="AM14" s="23" t="s">
        <v>62</v>
      </c>
    </row>
    <row r="15" spans="1:39" ht="18.75" customHeight="1" x14ac:dyDescent="0.2">
      <c r="A15" s="25" t="s">
        <v>63</v>
      </c>
      <c r="B15" s="46">
        <f>SUM(B8:B14)</f>
        <v>13305</v>
      </c>
      <c r="C15" s="52">
        <f>SUM(C8:C14)</f>
        <v>269</v>
      </c>
      <c r="D15" s="46">
        <f>SUM(D8:D14)</f>
        <v>33431</v>
      </c>
      <c r="E15" s="52">
        <f>SUM(E8:E14)</f>
        <v>698.9</v>
      </c>
      <c r="F15" s="46">
        <f t="shared" ref="F15:L15" si="2">SUM(F8:F14)</f>
        <v>24580</v>
      </c>
      <c r="G15" s="52">
        <f t="shared" si="2"/>
        <v>544.79999999999995</v>
      </c>
      <c r="H15" s="46">
        <f t="shared" si="2"/>
        <v>17381</v>
      </c>
      <c r="I15" s="52">
        <f t="shared" si="2"/>
        <v>361.05</v>
      </c>
      <c r="J15" s="46">
        <f t="shared" si="2"/>
        <v>19092</v>
      </c>
      <c r="K15" s="52">
        <f t="shared" si="2"/>
        <v>399.6</v>
      </c>
      <c r="L15" s="46">
        <f t="shared" si="2"/>
        <v>16464</v>
      </c>
      <c r="M15" s="52">
        <f>SUM(M8:M14)</f>
        <v>348.35</v>
      </c>
      <c r="N15" s="46">
        <f>SUM(N8:N14)</f>
        <v>25460</v>
      </c>
      <c r="O15" s="52">
        <f>SUM(O8:O14)</f>
        <v>570.29999999999995</v>
      </c>
      <c r="P15" s="61">
        <f>SUM(P8:P14)</f>
        <v>18010</v>
      </c>
      <c r="Q15" s="62">
        <f>SUM(Q8:Q14)</f>
        <v>402</v>
      </c>
      <c r="R15" s="62">
        <f t="shared" ref="R15:W15" si="3">SUM(R9:R14)</f>
        <v>29250</v>
      </c>
      <c r="S15" s="62">
        <f t="shared" si="3"/>
        <v>650</v>
      </c>
      <c r="T15" s="62">
        <f t="shared" si="3"/>
        <v>12925</v>
      </c>
      <c r="U15" s="62">
        <f t="shared" si="3"/>
        <v>294</v>
      </c>
      <c r="V15" s="62">
        <f t="shared" si="3"/>
        <v>26710</v>
      </c>
      <c r="W15" s="62">
        <f t="shared" si="3"/>
        <v>591</v>
      </c>
      <c r="X15" s="62">
        <f>SUM(X8:X14)</f>
        <v>36155</v>
      </c>
      <c r="Y15" s="62">
        <f>SUM(Y8:Y14)</f>
        <v>822.40000000000009</v>
      </c>
      <c r="Z15" s="62">
        <f>SUM(Z9:Z14)</f>
        <v>45025</v>
      </c>
      <c r="AA15" s="62">
        <f>SUM(AA9:AA14)</f>
        <v>1013</v>
      </c>
      <c r="AB15" s="62">
        <f>SUM(AB9:AB14)</f>
        <v>19165</v>
      </c>
      <c r="AC15" s="62">
        <f>SUM(AC9:AC14)</f>
        <v>439</v>
      </c>
      <c r="AD15" s="62">
        <f>SUM(AD8:AD14)</f>
        <v>37220</v>
      </c>
      <c r="AE15" s="62">
        <f>SUM(AE8:AE14)</f>
        <v>826</v>
      </c>
      <c r="AF15" s="62">
        <f>SUM(AF9:AF14)</f>
        <v>31295</v>
      </c>
      <c r="AG15" s="62">
        <f>SUM(AG9:AG14)</f>
        <v>725</v>
      </c>
      <c r="AH15" s="62">
        <f>SUM(AH9:AH14)</f>
        <v>67150</v>
      </c>
      <c r="AI15" s="62">
        <f>SUM(AI9:AI14)</f>
        <v>1437</v>
      </c>
      <c r="AJ15" s="50">
        <f>SUM(AJ8:AJ14)</f>
        <v>718</v>
      </c>
      <c r="AK15" s="24">
        <f>AJ15/AG15</f>
        <v>0.9903448275862069</v>
      </c>
      <c r="AM15" s="25" t="s">
        <v>63</v>
      </c>
    </row>
    <row r="16" spans="1:39" x14ac:dyDescent="0.2">
      <c r="I16" s="26"/>
    </row>
    <row r="19" spans="1:5" x14ac:dyDescent="0.2">
      <c r="A19" s="19"/>
      <c r="B19" s="19"/>
      <c r="C19" s="19"/>
      <c r="D19" s="19"/>
      <c r="E19" s="19"/>
    </row>
  </sheetData>
  <mergeCells count="5">
    <mergeCell ref="AH6:AI6"/>
    <mergeCell ref="Z6:AA6"/>
    <mergeCell ref="AB6:AC6"/>
    <mergeCell ref="AD6:AE6"/>
    <mergeCell ref="AF6:AG6"/>
  </mergeCells>
  <pageMargins left="0.70866141732283472" right="0.70866141732283472" top="0.74803149606299213" bottom="0.74803149606299213" header="0.31496062992125984" footer="0.31496062992125984"/>
  <pageSetup paperSize="9" scale="4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6</vt:i4>
      </vt:variant>
    </vt:vector>
  </HeadingPairs>
  <TitlesOfParts>
    <vt:vector size="9" baseType="lpstr">
      <vt:lpstr>Total residus</vt:lpstr>
      <vt:lpstr>Aportació per punt</vt:lpstr>
      <vt:lpstr>Minideixalleries Blipvert</vt:lpstr>
      <vt:lpstr>'Aportació per punt'!_1Àrea_d_impressió</vt:lpstr>
      <vt:lpstr>'Minideixalleries Blipvert'!_2Àrea_d_impressió</vt:lpstr>
      <vt:lpstr>'Total residus'!_3Àrea_d_impressió</vt:lpstr>
      <vt:lpstr>'Aportació per punt'!Área_de_impresión</vt:lpstr>
      <vt:lpstr>'Minideixalleries Blipvert'!Área_de_impresión</vt:lpstr>
      <vt:lpstr>'Total residus'!Área_de_impresión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Pilar Córdoba</dc:creator>
  <cp:lastModifiedBy>Meritxell Gres</cp:lastModifiedBy>
  <cp:lastPrinted>2024-06-25T09:12:56Z</cp:lastPrinted>
  <dcterms:created xsi:type="dcterms:W3CDTF">2015-04-23T13:20:20Z</dcterms:created>
  <dcterms:modified xsi:type="dcterms:W3CDTF">2025-04-16T12:25:04Z</dcterms:modified>
</cp:coreProperties>
</file>